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828" activeTab="4"/>
  </bookViews>
  <sheets>
    <sheet name="bK" sheetId="1" r:id="rId1"/>
    <sheet name="kops (2)" sheetId="2" r:id="rId2"/>
    <sheet name="sagat" sheetId="3" r:id="rId3"/>
    <sheet name="ārsien" sheetId="4" r:id="rId4"/>
    <sheet name="LD" sheetId="5" r:id="rId5"/>
    <sheet name="Benini" sheetId="6" r:id="rId6"/>
  </sheets>
  <definedNames/>
  <calcPr fullCalcOnLoad="1"/>
</workbook>
</file>

<file path=xl/sharedStrings.xml><?xml version="1.0" encoding="utf-8"?>
<sst xmlns="http://schemas.openxmlformats.org/spreadsheetml/2006/main" count="505" uniqueCount="245">
  <si>
    <t>Būvlaukuma sagatavošanas darbi</t>
  </si>
  <si>
    <t>Nr.p.k.</t>
  </si>
  <si>
    <t>Būvlaukumu nožogošana ar inventāra žoga posmiem</t>
  </si>
  <si>
    <t>m</t>
  </si>
  <si>
    <t>Pagaidu vārtiņu un vārtu montāža</t>
  </si>
  <si>
    <t>k-ts</t>
  </si>
  <si>
    <t>Pagaidu elektrības spēka sadales un kontroluzskaites skapju uzstādīšana</t>
  </si>
  <si>
    <t>gab</t>
  </si>
  <si>
    <t>Pagaidu ūdens uzskaites skaitītāja uzstādīšana</t>
  </si>
  <si>
    <t>Ugunsdzēsības stends</t>
  </si>
  <si>
    <t>Sastatņu nožogojošā sieta uzstādīšana - noņemšana</t>
  </si>
  <si>
    <t>m2</t>
  </si>
  <si>
    <t>Sastatņu montāža demontāža</t>
  </si>
  <si>
    <t>Ēkas ārsienu siltināšana</t>
  </si>
  <si>
    <t>Cokola profila stiprināšana pa ēkas perimetru</t>
  </si>
  <si>
    <t>grunts Sakret UG vai ekvivalents</t>
  </si>
  <si>
    <t>l</t>
  </si>
  <si>
    <t>līmjava Sakret BK vai ekvivalents</t>
  </si>
  <si>
    <t>kg</t>
  </si>
  <si>
    <t xml:space="preserve">dībeļi </t>
  </si>
  <si>
    <t>stiklašķiedras siets</t>
  </si>
  <si>
    <t>līmjava Sakret BAK vai ekvivalents</t>
  </si>
  <si>
    <t>Armējoša stiklšķiedras sieta iestrāde līmjavā fasādes sienām</t>
  </si>
  <si>
    <t>PVC stūris ar sietu</t>
  </si>
  <si>
    <t>Fasādes sienu gruntēšana pirms dekoratīvā apmetuma</t>
  </si>
  <si>
    <t>Grunts atrakšana gar ēkas pamatiem</t>
  </si>
  <si>
    <t>m3</t>
  </si>
  <si>
    <t>Grunts transports līdz 6 km atbērtnē</t>
  </si>
  <si>
    <t>dībeļi</t>
  </si>
  <si>
    <t>Cokola armēšana</t>
  </si>
  <si>
    <t>cinkots metāla apmetuma siets</t>
  </si>
  <si>
    <t>gb</t>
  </si>
  <si>
    <t>Būvgružu savākšana un aizvešana</t>
  </si>
  <si>
    <t xml:space="preserve">Būvuzņēmējam jāievērtē darbu daudzums, nepieciešamie materiāli un papildus darbi būvdarbu  </t>
  </si>
  <si>
    <t>apjoma sarakstā minēto darbu veikšanai, kas nav minēti šajā sarakstā, bet bez kuriem nebūtu</t>
  </si>
  <si>
    <t>iespējami būvdarbi tehnoloģiski pareizi un spēkā esoši.</t>
  </si>
  <si>
    <t>bal</t>
  </si>
  <si>
    <t xml:space="preserve">Logi, vitrīnas, restes, durvis </t>
  </si>
  <si>
    <t>Veco skārda palodžu demontāža</t>
  </si>
  <si>
    <t>montāžas putas</t>
  </si>
  <si>
    <t>Ārējo palodžu uzstādīšana</t>
  </si>
  <si>
    <t>Iekšējo palodžu  uzstādīšana</t>
  </si>
  <si>
    <t>Ailu malu gruntēšana ar universālo grunti</t>
  </si>
  <si>
    <t>Ailu malu siltināšana ar cieto fasādes akmens vati  stiprinot ar līmjavu un dībeļiem</t>
  </si>
  <si>
    <t>Armējoša stiklšķiedras sieta iestrāde līmjavā ailu malām</t>
  </si>
  <si>
    <t>Durvju blokiem, logiem, vitrīnām siltuma caurlaidības koeficents norādīts renovācijas projektā</t>
  </si>
  <si>
    <t>Bēniņu pārseguma siltināšana</t>
  </si>
  <si>
    <t xml:space="preserve">Kopā </t>
  </si>
  <si>
    <t>Tiešās izmaksas kopā</t>
  </si>
  <si>
    <t>Darba devēja sociālais nodoklis 24.09%</t>
  </si>
  <si>
    <t>Sastādīja:</t>
  </si>
  <si>
    <t>Jānis Vīle</t>
  </si>
  <si>
    <t>Pārbaudīja:</t>
  </si>
  <si>
    <r>
      <t xml:space="preserve">Sertifikāta  Nr. </t>
    </r>
    <r>
      <rPr>
        <b/>
        <i/>
        <sz val="8"/>
        <color indexed="8"/>
        <rFont val="Arial"/>
        <family val="2"/>
      </rPr>
      <t>20-6262</t>
    </r>
  </si>
  <si>
    <t>tāmētājs</t>
  </si>
  <si>
    <t xml:space="preserve">Tāmes tiešās izmaksas,  Ls </t>
  </si>
  <si>
    <t>Kods</t>
  </si>
  <si>
    <t>Darba nosaukums</t>
  </si>
  <si>
    <t>Mērvi.</t>
  </si>
  <si>
    <t>Dau- dzums</t>
  </si>
  <si>
    <t>Vienības izmaksas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</si>
  <si>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</si>
  <si>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</si>
  <si>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</si>
  <si>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</si>
  <si>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</si>
  <si>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</si>
  <si>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kopā
(Ls)</t>
  </si>
  <si>
    <t>darb-
ietilpība
(c/h)</t>
  </si>
  <si>
    <t>summa
(Ls)</t>
  </si>
  <si>
    <t>Nr.p.
k.</t>
  </si>
  <si>
    <t>02-00001</t>
  </si>
  <si>
    <t>02-00002</t>
  </si>
  <si>
    <t>21-00011</t>
  </si>
  <si>
    <t>Kopsavilkuma aprēķini pa darbu vai konstruktīvo elementu veidiem</t>
  </si>
  <si>
    <t>Būvdarbi, apdares darbi un specializētie darbi</t>
  </si>
  <si>
    <t>Par kopējo summu bez PVN, Ls</t>
  </si>
  <si>
    <t>Kopējā darbietilpība, c/h</t>
  </si>
  <si>
    <t>Tāme sastādīta</t>
  </si>
  <si>
    <t>Kods, tāmes Nr.</t>
  </si>
  <si>
    <t>Darba vieds vai konstruktīvā elementa nosaukums</t>
  </si>
  <si>
    <t>Tāmes izmaksas</t>
  </si>
  <si>
    <t>Tai skaitā</t>
  </si>
  <si>
    <t>Darbietilpība (c/h)</t>
  </si>
  <si>
    <t>darba alga (Ls)</t>
  </si>
  <si>
    <t>materiāli (Ls)</t>
  </si>
  <si>
    <t>mehānismi (Ls)</t>
  </si>
  <si>
    <t>Pavisam kopā</t>
  </si>
  <si>
    <t xml:space="preserve">                          (paraksts un tā atšifrējums, datums)</t>
  </si>
  <si>
    <t>Sertifikāta Nr. 20-6262</t>
  </si>
  <si>
    <t xml:space="preserve">                           (paraksts un tā atšifrējums, datums)</t>
  </si>
  <si>
    <t>Kopā pa sarakstu, Ls</t>
  </si>
  <si>
    <t>KOPĀ AR PVN, Ls:</t>
  </si>
  <si>
    <t>Pasūtītājs</t>
  </si>
  <si>
    <t>APSTIPRINU:</t>
  </si>
  <si>
    <t>N.p.k.</t>
  </si>
  <si>
    <t>Objekta nosaukums</t>
  </si>
  <si>
    <t>Objekta izmaksas</t>
  </si>
  <si>
    <t>1.</t>
  </si>
  <si>
    <t>Kopsumma bez PVN</t>
  </si>
  <si>
    <t>Sastādīja:    ____________________________</t>
  </si>
  <si>
    <t>08-00003</t>
  </si>
  <si>
    <t>08-00005</t>
  </si>
  <si>
    <t>21-00007</t>
  </si>
  <si>
    <t>13-00001</t>
  </si>
  <si>
    <t>21-00002</t>
  </si>
  <si>
    <t>21-00001</t>
  </si>
  <si>
    <t>21-00006</t>
  </si>
  <si>
    <t>01-00001</t>
  </si>
  <si>
    <t>01-00002</t>
  </si>
  <si>
    <t>01-00003</t>
  </si>
  <si>
    <t>01-00004</t>
  </si>
  <si>
    <t>01-00005</t>
  </si>
  <si>
    <t>01-00006</t>
  </si>
  <si>
    <t>01-00007</t>
  </si>
  <si>
    <t>01-00008</t>
  </si>
  <si>
    <t>01-00009</t>
  </si>
  <si>
    <t>01-00010</t>
  </si>
  <si>
    <t>Ailu malu gruntēšana pirms dekoratīvā 
apmetuma</t>
  </si>
  <si>
    <t>21-00008</t>
  </si>
  <si>
    <t>21-00010</t>
  </si>
  <si>
    <t>21-00012</t>
  </si>
  <si>
    <t>21-00013</t>
  </si>
  <si>
    <t>Būvniecības objekta izkārtnes izgatavošana, uzstādīšana</t>
  </si>
  <si>
    <t>kompl</t>
  </si>
  <si>
    <t>Stiprinājuma detaļas</t>
  </si>
  <si>
    <t>Ēkas esošās apmales demontāža</t>
  </si>
  <si>
    <t>Betona bruģakmens h=60mm</t>
  </si>
  <si>
    <t>šķembas  0-45 mm</t>
  </si>
  <si>
    <t>vidēji rupja smilts</t>
  </si>
  <si>
    <t>Jaunas bruģakmens apmales izbūve ar pamatnes sagatavošanu</t>
  </si>
  <si>
    <t>Pārbaudīja:                         ____________________</t>
  </si>
  <si>
    <t>paroc FAB 3, 10-30 mm vai ekvivalents</t>
  </si>
  <si>
    <t xml:space="preserve">Veco koka logu un durvju demontāža </t>
  </si>
  <si>
    <t>08-00006</t>
  </si>
  <si>
    <t>J.Vīle</t>
  </si>
  <si>
    <t>PVN (21%)</t>
  </si>
  <si>
    <t>1-1</t>
  </si>
  <si>
    <t>1-2</t>
  </si>
  <si>
    <t>1-3</t>
  </si>
  <si>
    <t>1-4</t>
  </si>
  <si>
    <t>Lokālā tāme Nr.1-1</t>
  </si>
  <si>
    <t>Lokālā tāme Nr.1-2</t>
  </si>
  <si>
    <t>Lokālā tāme Nr.1-3</t>
  </si>
  <si>
    <t>Lokālā tāme Nr.1-4</t>
  </si>
  <si>
    <t>Ar būvniecību saistītie pārējie izdevumi</t>
  </si>
  <si>
    <t>2.</t>
  </si>
  <si>
    <t>Būvuzraudzība 1.5%, Ls</t>
  </si>
  <si>
    <t>Objekta izmaksas kopā, Ls</t>
  </si>
  <si>
    <t>Pasūtītājs: Alojas novada dome</t>
  </si>
  <si>
    <t>Pārvietojamās konteinera tualetes uzstādīšana būvlaukumā, ieskaitot apkalpošanu uz visu būvdarbu laiku</t>
  </si>
  <si>
    <t>Celtnieku vagoniņa uzstādīšana būvlaukumā uz visu būvdarbu laiku</t>
  </si>
  <si>
    <t>Ofisa vagoniņa uzstādīšana būvlaukumā uz visu būvdarbu laiku</t>
  </si>
  <si>
    <t>01-00011</t>
  </si>
  <si>
    <t>01-00012</t>
  </si>
  <si>
    <t>01-00013</t>
  </si>
  <si>
    <t>Fasādes sienas dekoratīvais apmetums (biezpiens) b=2mm</t>
  </si>
  <si>
    <t>21-00005</t>
  </si>
  <si>
    <t>Isover KL-37 150mm loksnes vai ekvivalentas</t>
  </si>
  <si>
    <t>Iekšējo ailu un vietu zem palodzēm apdare pēc logu un durvju montāžas darbiem</t>
  </si>
  <si>
    <t>kompl.</t>
  </si>
  <si>
    <t>02-00005</t>
  </si>
  <si>
    <t>Betonēt pamatus ar betonu B25, veidņojot</t>
  </si>
  <si>
    <t>13-00004</t>
  </si>
  <si>
    <t>Ailu malu dekoratīvais apmetums (biezpiens) b=2mm</t>
  </si>
  <si>
    <t>Būves nosaukums: Alojas mūzikas un mākslas skolas ēkas Jūras ielā 39a, Alojā, vienkāršota renovācija</t>
  </si>
  <si>
    <t>Adrese: Jūras iela 39a, Aloja, Alojas novads</t>
  </si>
  <si>
    <t>Alojas mūzikas un mākslas skolas ēkas Jūras ielā 39a, Alojā, vienkāršota renovācija</t>
  </si>
  <si>
    <t>Tāme sastādīta 2013. gada 10.janvārī</t>
  </si>
  <si>
    <t xml:space="preserve"> 2013.gada 10.janvārī</t>
  </si>
  <si>
    <r>
      <t>Sastādīja:                                _____________________</t>
    </r>
    <r>
      <rPr>
        <u val="single"/>
        <sz val="10"/>
        <rFont val="Arial"/>
        <family val="2"/>
      </rPr>
      <t>Jānis Vīle, 10.01.2013.</t>
    </r>
  </si>
  <si>
    <t>Zālāja atjaunošana pēc renovācijas darbiem (melnzemes pievešana, izlīdzināšana, blietēšana, zālāja iesēšana).</t>
  </si>
  <si>
    <t>cokola profili 100mm</t>
  </si>
  <si>
    <t>Ēkas fasādes sienu gruntēšana ar universālo grunti</t>
  </si>
  <si>
    <t>Fasādes sienu siltināšana ar cieto fasādes akmens vati 100 mm</t>
  </si>
  <si>
    <t>PAROC FAS 3, 100 mm vai ekvivalents</t>
  </si>
  <si>
    <t>Fasāde</t>
  </si>
  <si>
    <t>Cokols</t>
  </si>
  <si>
    <t>pretvēja izolācijas lenta</t>
  </si>
  <si>
    <t>koka palodzes b= 225mm</t>
  </si>
  <si>
    <t>PVC loga bloks L-1 1300x1950mm</t>
  </si>
  <si>
    <t>PVC loga bloks L-2 650x1950mm</t>
  </si>
  <si>
    <t>Jaunu PVC logu montāža, ieskaitot tvaika izolācijas lentu</t>
  </si>
  <si>
    <t>PVC loga bloks L-3 650x1300mm</t>
  </si>
  <si>
    <t>PVC loga bloks L-4 1100x1400mm</t>
  </si>
  <si>
    <t>09-00004</t>
  </si>
  <si>
    <t>Jaunu koka ārdurvju montāža</t>
  </si>
  <si>
    <t>D-1 koka divviru ārdurvis 1500x2500mm (lakots osis) aprīkotas ar pašaizvēršanās mehānismu</t>
  </si>
  <si>
    <t xml:space="preserve">D-3 koka vienviru ārdurvis 1000x2310mm (lakots osis) </t>
  </si>
  <si>
    <t>D-2 koka vienviru ārdurvis 1000x2810mm  (lakots osis)</t>
  </si>
  <si>
    <t>13-00008</t>
  </si>
  <si>
    <t>21-00009</t>
  </si>
  <si>
    <t>Tāme sastādīta 2013.gada 10.janvārī</t>
  </si>
  <si>
    <r>
      <t xml:space="preserve">Tāme sastādīta 2013.gada tirgus cenās, pamatojoties uz </t>
    </r>
    <r>
      <rPr>
        <b/>
        <i/>
        <u val="single"/>
        <sz val="8"/>
        <rFont val="Arial"/>
        <family val="2"/>
      </rPr>
      <t xml:space="preserve"> SIA "BK Projekts" izstrādāto Tehnisko projektu</t>
    </r>
  </si>
  <si>
    <t>Bēniņu pārseguma siltināšana 150mm biezumā</t>
  </si>
  <si>
    <t>21-00003</t>
  </si>
  <si>
    <t>Ārējās virsmas izlīdzināšana ar apmetumu</t>
  </si>
  <si>
    <t xml:space="preserve"> Sakret CLP vai ekvivalents</t>
  </si>
  <si>
    <t>Fasādes elementu noņemšana un uzstadīšana (piem.: karogu turētajs, paskastīte, numurzīme, zibens aizsardzība u.c.).</t>
  </si>
  <si>
    <t xml:space="preserve">Notekreņu atvirzīšana no fasādes </t>
  </si>
  <si>
    <t>Dzegas dēļu demontāža un montāža atpakaļ pēc siltināšanas darbiem, krāsošana</t>
  </si>
  <si>
    <t>Pilastru un mūra kolonnu remonts pie ieejas</t>
  </si>
  <si>
    <t>Esošā ārsienu ķieģeļu apšuvuma demontāža</t>
  </si>
  <si>
    <t>02-00000</t>
  </si>
  <si>
    <t>Grunts atrakšana zem ēkas pamatiem pa posmiem (skatīt AR-7)</t>
  </si>
  <si>
    <t>Bruģēto celiņu, lieveņu fragmentu demontāža, materiālu saglabājot, bruģakmens attīrīšana</t>
  </si>
  <si>
    <t>armēta betona sagataves kārta 
(skatīt AR-9)</t>
  </si>
  <si>
    <t>Cokola virsmas attīrīšana, gruntēšana</t>
  </si>
  <si>
    <t>Cokola siltināšana ar putupolistirolu
 80mm</t>
  </si>
  <si>
    <t>Cokola remontjavas apmetums uz apmetuma sieta</t>
  </si>
  <si>
    <t>Ekstrudēts putupolistirols STYRODOUR 80mm vai ekvivalents</t>
  </si>
  <si>
    <t>Pamatu apbēršana, blietējot grunti pa kārtām</t>
  </si>
  <si>
    <t>Armatūras AII iebūve (skatīt AR-7)</t>
  </si>
  <si>
    <t>Bruģēto celiņu, lieveņu fragmentu atjaunošana</t>
  </si>
  <si>
    <t>Projektēšana un autoruzraudzība 2.0%, Ls</t>
  </si>
  <si>
    <t>03-00003</t>
  </si>
  <si>
    <t>03-00004</t>
  </si>
  <si>
    <t>05-00005</t>
  </si>
  <si>
    <t>05-00006</t>
  </si>
  <si>
    <t>03-00007</t>
  </si>
  <si>
    <t>05-00008</t>
  </si>
  <si>
    <t>13-00011</t>
  </si>
  <si>
    <t>21-00014</t>
  </si>
  <si>
    <t>09-00015</t>
  </si>
  <si>
    <t>03-00016</t>
  </si>
  <si>
    <t>05-00017</t>
  </si>
  <si>
    <t>05-00018</t>
  </si>
  <si>
    <t>02-00019</t>
  </si>
  <si>
    <t>Ieejas lieveņa daļas demontāža, pēc pamatu atjaunošanas , jauna lieveņa betonēšana (~ 7.35m2)</t>
  </si>
  <si>
    <t>Cokola lāseņa montāža RR32</t>
  </si>
  <si>
    <t>Krāsota ZN RR32 palodzes b= 150mm</t>
  </si>
  <si>
    <t>Atloku montāža sienas pielaiduma vietā ar jumta segumu RR32</t>
  </si>
  <si>
    <t>gatavais dekoratīvais apmetums Baumit Silikonputz vai ekvivalents</t>
  </si>
  <si>
    <t>grunts Baumit vai ekvivalents</t>
  </si>
  <si>
    <t>10-00012</t>
  </si>
  <si>
    <t>Cokola gruntēšana pirms dekoratīvā apmetuma</t>
  </si>
  <si>
    <t>Dekoratīvais apmetums cokolam</t>
  </si>
  <si>
    <t>Zemapmetuma siets</t>
  </si>
  <si>
    <t>Materiālu, takelāžas un transporta izdevumi (_. __%)</t>
  </si>
  <si>
    <t>Virsizdevumi _.__%</t>
  </si>
  <si>
    <t>Plānotā peļņa _.__%</t>
  </si>
  <si>
    <t>Pievienotās vērtības nodoklis 21.00%, Ls</t>
  </si>
  <si>
    <t>Virsizdevumi _.__%, t.sk. darba aizsardzība</t>
  </si>
  <si>
    <t>Peļņa _.__%</t>
  </si>
  <si>
    <t>Būvniecības koptāme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</si>
</sst>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0.0"/>
    <numFmt numFmtId="178" formatCode="[$-426]dddd\,\ yyyy&quot;. gada &quot;d\.\ mmmm"/>
    <numFmt numFmtId="179" formatCode="_-* #,##0.00\ _€_-;\-* #,##0.00\ _€_-;_-* &quot;-&quot;??\ _€_-;_-@_-"/>
  </numFmts>
  <fonts count="80">
    <font>
      <sz val="10"/>
      <name val="Arial"/>
      <family val="0"/>
    </font>
    <font>
      <sz val="10"/>
      <name val="Helv"/>
      <family val="0"/>
    </font>
    <font>
      <b/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20"/>
      <name val="Arial"/>
      <family val="2"/>
    </font>
    <font>
      <sz val="10"/>
      <name val="BaltAvantGard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b/>
      <i/>
      <u val="single"/>
      <sz val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21" borderId="1" applyNumberForma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6" fillId="0" borderId="0">
      <alignment horizontal="left"/>
      <protection/>
    </xf>
    <xf numFmtId="0" fontId="73" fillId="0" borderId="0" applyNumberFormat="0" applyFill="0" applyBorder="0" applyAlignment="0" applyProtection="0"/>
    <xf numFmtId="0" fontId="7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5" fillId="0" borderId="6" applyNumberFormat="0" applyFill="0" applyAlignment="0" applyProtection="0"/>
    <xf numFmtId="0" fontId="76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2" fontId="7" fillId="0" borderId="10" xfId="52" applyNumberFormat="1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center" vertical="center"/>
      <protection/>
    </xf>
    <xf numFmtId="2" fontId="4" fillId="0" borderId="10" xfId="53" applyNumberFormat="1" applyFont="1" applyBorder="1" applyAlignment="1" applyProtection="1">
      <alignment horizontal="right" vertical="center" wrapText="1"/>
      <protection locked="0"/>
    </xf>
    <xf numFmtId="2" fontId="7" fillId="0" borderId="10" xfId="53" applyNumberFormat="1" applyFont="1" applyBorder="1" applyAlignment="1" applyProtection="1">
      <alignment horizontal="right" vertical="center" wrapText="1"/>
      <protection locked="0"/>
    </xf>
    <xf numFmtId="2" fontId="4" fillId="0" borderId="10" xfId="52" applyNumberFormat="1" applyFont="1" applyBorder="1" applyAlignment="1">
      <alignment horizontal="center" vertical="center"/>
      <protection/>
    </xf>
    <xf numFmtId="2" fontId="4" fillId="0" borderId="10" xfId="53" applyNumberFormat="1" applyFont="1" applyBorder="1" applyAlignment="1" applyProtection="1">
      <alignment vertical="center"/>
      <protection hidden="1"/>
    </xf>
    <xf numFmtId="2" fontId="36" fillId="0" borderId="10" xfId="53" applyNumberFormat="1" applyFont="1" applyBorder="1" applyAlignment="1" applyProtection="1">
      <alignment vertical="center"/>
      <protection hidden="1"/>
    </xf>
    <xf numFmtId="2" fontId="36" fillId="0" borderId="10" xfId="53" applyNumberFormat="1" applyFont="1" applyBorder="1" applyAlignment="1" applyProtection="1">
      <alignment horizontal="right" vertical="center"/>
      <protection hidden="1"/>
    </xf>
    <xf numFmtId="0" fontId="9" fillId="0" borderId="0" xfId="53" applyFont="1" applyAlignment="1">
      <alignment vertical="center"/>
      <protection/>
    </xf>
    <xf numFmtId="2" fontId="37" fillId="0" borderId="10" xfId="53" applyNumberFormat="1" applyFont="1" applyBorder="1" applyAlignment="1" applyProtection="1">
      <alignment vertical="center"/>
      <protection hidden="1"/>
    </xf>
    <xf numFmtId="2" fontId="38" fillId="0" borderId="10" xfId="53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2" fontId="3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2" fontId="40" fillId="33" borderId="0" xfId="0" applyNumberFormat="1" applyFont="1" applyFill="1" applyAlignment="1">
      <alignment vertical="center"/>
    </xf>
    <xf numFmtId="0" fontId="0" fillId="33" borderId="11" xfId="0" applyFill="1" applyBorder="1" applyAlignment="1">
      <alignment vertical="center"/>
    </xf>
    <xf numFmtId="2" fontId="4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22" fillId="0" borderId="0" xfId="35" applyFont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2" fontId="42" fillId="33" borderId="10" xfId="50" applyNumberFormat="1" applyFont="1" applyFill="1" applyBorder="1" applyAlignment="1">
      <alignment horizontal="center" vertical="center" wrapText="1" shrinkToFit="1"/>
      <protection/>
    </xf>
    <xf numFmtId="2" fontId="42" fillId="0" borderId="10" xfId="50" applyNumberFormat="1" applyFont="1" applyBorder="1" applyAlignment="1">
      <alignment horizontal="right" vertical="center" wrapText="1" shrinkToFit="1"/>
      <protection/>
    </xf>
    <xf numFmtId="2" fontId="42" fillId="0" borderId="10" xfId="50" applyNumberFormat="1" applyFont="1" applyBorder="1" applyAlignment="1">
      <alignment horizontal="right" vertical="center" wrapText="1"/>
      <protection/>
    </xf>
    <xf numFmtId="2" fontId="43" fillId="0" borderId="10" xfId="50" applyNumberFormat="1" applyFont="1" applyBorder="1" applyAlignment="1">
      <alignment horizontal="right" vertical="center" wrapText="1"/>
      <protection/>
    </xf>
    <xf numFmtId="2" fontId="42" fillId="0" borderId="10" xfId="54" applyNumberFormat="1" applyFont="1" applyFill="1" applyBorder="1" applyAlignment="1">
      <alignment horizontal="center" vertical="center"/>
      <protection/>
    </xf>
    <xf numFmtId="2" fontId="42" fillId="0" borderId="10" xfId="64" applyNumberFormat="1" applyFont="1" applyFill="1" applyBorder="1" applyAlignment="1">
      <alignment horizontal="center" vertical="center"/>
      <protection/>
    </xf>
    <xf numFmtId="2" fontId="42" fillId="0" borderId="10" xfId="64" applyNumberFormat="1" applyFont="1" applyBorder="1" applyAlignment="1">
      <alignment horizontal="center" vertical="center" wrapText="1"/>
      <protection/>
    </xf>
    <xf numFmtId="2" fontId="42" fillId="0" borderId="10" xfId="0" applyNumberFormat="1" applyFont="1" applyBorder="1" applyAlignment="1">
      <alignment horizontal="center" vertical="center"/>
    </xf>
    <xf numFmtId="0" fontId="0" fillId="0" borderId="10" xfId="64" applyFont="1" applyFill="1" applyBorder="1" applyAlignment="1">
      <alignment horizontal="left" vertical="center" wrapText="1"/>
      <protection/>
    </xf>
    <xf numFmtId="2" fontId="42" fillId="34" borderId="10" xfId="54" applyNumberFormat="1" applyFont="1" applyFill="1" applyBorder="1" applyAlignment="1">
      <alignment horizontal="center" vertical="center"/>
      <protection/>
    </xf>
    <xf numFmtId="2" fontId="42" fillId="34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54" applyFont="1" applyFill="1" applyBorder="1" applyAlignment="1">
      <alignment horizontal="right" vertical="center" wrapText="1"/>
      <protection/>
    </xf>
    <xf numFmtId="2" fontId="42" fillId="0" borderId="10" xfId="44" applyNumberFormat="1" applyFont="1" applyFill="1" applyBorder="1" applyAlignment="1">
      <alignment horizontal="center" vertical="center"/>
    </xf>
    <xf numFmtId="2" fontId="42" fillId="0" borderId="10" xfId="64" applyNumberFormat="1" applyFont="1" applyFill="1" applyBorder="1" applyAlignment="1">
      <alignment horizontal="center" vertical="center" wrapText="1"/>
      <protection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10" xfId="50" applyNumberFormat="1" applyFont="1" applyFill="1" applyBorder="1" applyAlignment="1">
      <alignment horizontal="center" vertical="center" wrapText="1" shrinkToFit="1"/>
      <protection/>
    </xf>
    <xf numFmtId="2" fontId="42" fillId="0" borderId="10" xfId="50" applyNumberFormat="1" applyFont="1" applyFill="1" applyBorder="1" applyAlignment="1">
      <alignment horizontal="right" vertical="center" wrapText="1" shrinkToFit="1"/>
      <protection/>
    </xf>
    <xf numFmtId="2" fontId="42" fillId="0" borderId="10" xfId="50" applyNumberFormat="1" applyFont="1" applyFill="1" applyBorder="1" applyAlignment="1">
      <alignment horizontal="right" vertical="center" wrapText="1"/>
      <protection/>
    </xf>
    <xf numFmtId="2" fontId="43" fillId="0" borderId="10" xfId="50" applyNumberFormat="1" applyFont="1" applyFill="1" applyBorder="1" applyAlignment="1">
      <alignment horizontal="right" vertical="center" wrapText="1"/>
      <protection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vertical="center"/>
      <protection/>
    </xf>
    <xf numFmtId="2" fontId="26" fillId="0" borderId="10" xfId="52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wrapText="1"/>
    </xf>
    <xf numFmtId="2" fontId="5" fillId="0" borderId="0" xfId="44" applyNumberFormat="1" applyFont="1" applyAlignment="1">
      <alignment horizontal="right" vertical="center"/>
    </xf>
    <xf numFmtId="2" fontId="0" fillId="0" borderId="0" xfId="44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49" applyFont="1" applyAlignment="1">
      <alignment horizontal="center" vertical="center"/>
      <protection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center" vertical="center"/>
    </xf>
    <xf numFmtId="2" fontId="29" fillId="0" borderId="17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0" xfId="64" applyAlignment="1">
      <alignment vertical="center"/>
      <protection/>
    </xf>
    <xf numFmtId="0" fontId="30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0" xfId="54" applyFont="1" applyAlignment="1">
      <alignment vertical="center"/>
      <protection/>
    </xf>
    <xf numFmtId="0" fontId="33" fillId="0" borderId="0" xfId="54" applyFont="1" applyBorder="1" applyAlignment="1">
      <alignment vertical="center"/>
      <protection/>
    </xf>
    <xf numFmtId="0" fontId="33" fillId="0" borderId="0" xfId="54" applyFont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35" fillId="0" borderId="18" xfId="54" applyFont="1" applyBorder="1" applyAlignment="1">
      <alignment horizontal="center" vertical="center"/>
      <protection/>
    </xf>
    <xf numFmtId="0" fontId="35" fillId="0" borderId="19" xfId="54" applyFont="1" applyBorder="1" applyAlignment="1">
      <alignment horizontal="left" vertical="center" wrapText="1"/>
      <protection/>
    </xf>
    <xf numFmtId="2" fontId="2" fillId="0" borderId="10" xfId="54" applyNumberFormat="1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1" fontId="2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34" fillId="0" borderId="0" xfId="54" applyFont="1" applyBorder="1" applyAlignment="1">
      <alignment horizontal="right" vertical="center"/>
      <protection/>
    </xf>
    <xf numFmtId="0" fontId="30" fillId="0" borderId="18" xfId="54" applyFont="1" applyBorder="1" applyAlignment="1">
      <alignment horizontal="center" vertical="center"/>
      <protection/>
    </xf>
    <xf numFmtId="0" fontId="30" fillId="0" borderId="19" xfId="54" applyFont="1" applyBorder="1" applyAlignment="1">
      <alignment horizontal="center"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right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right" vertical="center" wrapText="1"/>
      <protection/>
    </xf>
    <xf numFmtId="0" fontId="4" fillId="0" borderId="1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4" fillId="0" borderId="0" xfId="54" applyFont="1" applyFill="1" applyBorder="1" applyAlignment="1">
      <alignment/>
      <protection/>
    </xf>
    <xf numFmtId="0" fontId="1" fillId="0" borderId="0" xfId="64" applyAlignment="1">
      <alignment/>
      <protection/>
    </xf>
    <xf numFmtId="0" fontId="0" fillId="0" borderId="0" xfId="0" applyFont="1" applyFill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30" fillId="0" borderId="10" xfId="54" applyNumberFormat="1" applyFont="1" applyBorder="1" applyAlignment="1">
      <alignment horizontal="center" vertical="center"/>
      <protection/>
    </xf>
    <xf numFmtId="0" fontId="19" fillId="35" borderId="10" xfId="0" applyFont="1" applyFill="1" applyBorder="1" applyAlignment="1">
      <alignment vertical="top" wrapText="1"/>
    </xf>
    <xf numFmtId="0" fontId="30" fillId="0" borderId="10" xfId="54" applyFont="1" applyBorder="1" applyAlignment="1">
      <alignment vertical="center"/>
      <protection/>
    </xf>
    <xf numFmtId="0" fontId="30" fillId="0" borderId="10" xfId="54" applyFont="1" applyBorder="1" applyAlignment="1">
      <alignment horizontal="right" vertical="center"/>
      <protection/>
    </xf>
    <xf numFmtId="0" fontId="2" fillId="0" borderId="10" xfId="54" applyFont="1" applyBorder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2" fontId="30" fillId="0" borderId="10" xfId="54" applyNumberFormat="1" applyFont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left" vertical="center" wrapText="1"/>
      <protection/>
    </xf>
    <xf numFmtId="2" fontId="4" fillId="34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center" vertical="center" wrapText="1"/>
    </xf>
    <xf numFmtId="2" fontId="45" fillId="36" borderId="19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9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8" xfId="54" applyFont="1" applyBorder="1" applyAlignment="1">
      <alignment horizontal="right" vertical="center"/>
      <protection/>
    </xf>
    <xf numFmtId="0" fontId="2" fillId="0" borderId="19" xfId="54" applyFont="1" applyBorder="1" applyAlignment="1">
      <alignment horizontal="right" vertical="center"/>
      <protection/>
    </xf>
    <xf numFmtId="0" fontId="31" fillId="0" borderId="0" xfId="54" applyFont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vertical="center"/>
    </xf>
    <xf numFmtId="0" fontId="11" fillId="0" borderId="10" xfId="53" applyFont="1" applyBorder="1" applyAlignment="1">
      <alignment horizontal="right" vertical="center"/>
      <protection/>
    </xf>
    <xf numFmtId="0" fontId="11" fillId="0" borderId="10" xfId="53" applyFont="1" applyBorder="1" applyAlignment="1">
      <alignment horizontal="right" vertical="center" wrapText="1"/>
      <protection/>
    </xf>
  </cellXfs>
  <cellStyles count="5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rmal 2 2" xfId="50"/>
    <cellStyle name="Normal 2_BD staicele" xfId="51"/>
    <cellStyle name="Normal_06T" xfId="52"/>
    <cellStyle name="Normal_9908m" xfId="53"/>
    <cellStyle name="Normal_Sheet1" xfId="54"/>
    <cellStyle name="Nosaukums" xfId="55"/>
    <cellStyle name="Parastais_Tāme" xfId="56"/>
    <cellStyle name="Paskaidrojošs teksts" xfId="57"/>
    <cellStyle name="Pārbaudes šūna" xfId="58"/>
    <cellStyle name="Piezīme" xfId="59"/>
    <cellStyle name="Percent" xfId="60"/>
    <cellStyle name="Saistīta šūna" xfId="61"/>
    <cellStyle name="Slikts" xfId="62"/>
    <cellStyle name="Stils 1" xfId="63"/>
    <cellStyle name="Style 1" xfId="64"/>
    <cellStyle name="Currency" xfId="65"/>
    <cellStyle name="Currency [0]" xfId="66"/>
    <cellStyle name="Virsraksts 1" xfId="67"/>
    <cellStyle name="Virsraksts 2" xfId="68"/>
    <cellStyle name="Virsraksts 3" xfId="69"/>
    <cellStyle name="Virsraksts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7.57421875" style="116" customWidth="1"/>
    <col min="2" max="2" width="58.8515625" style="116" customWidth="1"/>
    <col min="3" max="3" width="23.7109375" style="116" customWidth="1"/>
    <col min="4" max="16384" width="9.140625" style="116" customWidth="1"/>
  </cols>
  <sheetData>
    <row r="1" ht="14.25">
      <c r="C1" s="116" t="s">
        <v>93</v>
      </c>
    </row>
    <row r="2" ht="14.25">
      <c r="C2" s="116" t="s">
        <v>94</v>
      </c>
    </row>
    <row r="4" ht="14.25">
      <c r="C4" s="117"/>
    </row>
    <row r="6" spans="1:3" ht="21" customHeight="1">
      <c r="A6" s="174" t="s">
        <v>244</v>
      </c>
      <c r="B6" s="174"/>
      <c r="C6" s="174"/>
    </row>
    <row r="7" spans="1:3" ht="31.5" customHeight="1">
      <c r="A7" s="175" t="s">
        <v>167</v>
      </c>
      <c r="B7" s="175"/>
      <c r="C7" s="175"/>
    </row>
    <row r="8" spans="1:3" ht="14.25">
      <c r="A8" s="118"/>
      <c r="B8" s="118"/>
      <c r="C8" s="118"/>
    </row>
    <row r="9" spans="1:3" ht="14.25">
      <c r="A9" s="34" t="s">
        <v>149</v>
      </c>
      <c r="B9" s="118"/>
      <c r="C9" s="118"/>
    </row>
    <row r="10" spans="1:3" ht="14.25">
      <c r="A10" s="156" t="s">
        <v>165</v>
      </c>
      <c r="B10" s="119"/>
      <c r="C10" s="119"/>
    </row>
    <row r="11" spans="1:3" ht="14.25" customHeight="1">
      <c r="A11" s="15" t="s">
        <v>166</v>
      </c>
      <c r="B11" s="120"/>
      <c r="C11" s="120"/>
    </row>
    <row r="12" spans="1:3" ht="15" customHeight="1">
      <c r="A12" s="15"/>
      <c r="B12" s="120"/>
      <c r="C12" s="120"/>
    </row>
    <row r="13" spans="1:3" ht="15">
      <c r="A13" s="34"/>
      <c r="B13" s="119"/>
      <c r="C13" s="130"/>
    </row>
    <row r="14" spans="1:8" ht="14.25">
      <c r="A14" s="119"/>
      <c r="B14" s="176" t="s">
        <v>168</v>
      </c>
      <c r="C14" s="177"/>
      <c r="D14" s="21"/>
      <c r="E14" s="121"/>
      <c r="F14" s="21"/>
      <c r="G14" s="21"/>
      <c r="H14" s="21"/>
    </row>
    <row r="15" spans="1:3" ht="14.25">
      <c r="A15" s="131" t="s">
        <v>95</v>
      </c>
      <c r="B15" s="132" t="s">
        <v>96</v>
      </c>
      <c r="C15" s="133" t="s">
        <v>97</v>
      </c>
    </row>
    <row r="16" spans="1:3" ht="64.5" customHeight="1">
      <c r="A16" s="122" t="s">
        <v>98</v>
      </c>
      <c r="B16" s="123" t="s">
        <v>167</v>
      </c>
      <c r="C16" s="124">
        <f>'kops (2)'!D26</f>
        <v>0</v>
      </c>
    </row>
    <row r="17" spans="1:3" ht="15">
      <c r="A17" s="172" t="s">
        <v>99</v>
      </c>
      <c r="B17" s="173"/>
      <c r="C17" s="124">
        <f>C16</f>
        <v>0</v>
      </c>
    </row>
    <row r="18" spans="1:3" ht="15">
      <c r="A18" s="172" t="s">
        <v>136</v>
      </c>
      <c r="B18" s="173"/>
      <c r="C18" s="124">
        <f>ROUND(C17*0.21,2)</f>
        <v>0</v>
      </c>
    </row>
    <row r="19" spans="1:3" ht="15">
      <c r="A19" s="172" t="s">
        <v>87</v>
      </c>
      <c r="B19" s="173"/>
      <c r="C19" s="124">
        <f>SUM(C17:C18)</f>
        <v>0</v>
      </c>
    </row>
    <row r="20" spans="1:3" ht="14.25">
      <c r="A20" s="118"/>
      <c r="B20" s="118"/>
      <c r="C20" s="118"/>
    </row>
    <row r="21" spans="1:3" ht="15.75" hidden="1">
      <c r="A21" s="151" t="s">
        <v>146</v>
      </c>
      <c r="B21" s="152" t="s">
        <v>145</v>
      </c>
      <c r="C21" s="153"/>
    </row>
    <row r="22" spans="1:3" ht="14.25" hidden="1">
      <c r="A22" s="153"/>
      <c r="B22" s="154" t="s">
        <v>214</v>
      </c>
      <c r="C22" s="157">
        <f>ROUND(C19*0.02,2)</f>
        <v>0</v>
      </c>
    </row>
    <row r="23" spans="1:3" ht="14.25" hidden="1">
      <c r="A23" s="153"/>
      <c r="B23" s="154" t="s">
        <v>147</v>
      </c>
      <c r="C23" s="157">
        <f>ROUND(C19*0.015,2)</f>
        <v>0</v>
      </c>
    </row>
    <row r="24" spans="1:3" ht="14.25" hidden="1">
      <c r="A24" s="118"/>
      <c r="B24" s="118"/>
      <c r="C24" s="118"/>
    </row>
    <row r="25" spans="1:3" ht="22.5" customHeight="1" hidden="1">
      <c r="A25" s="118"/>
      <c r="B25" s="155" t="s">
        <v>148</v>
      </c>
      <c r="C25" s="124">
        <f>ROUND(C19+C22+C23,2)</f>
        <v>0</v>
      </c>
    </row>
    <row r="26" spans="1:3" ht="14.25">
      <c r="A26" s="118"/>
      <c r="B26" s="118"/>
      <c r="C26" s="118"/>
    </row>
    <row r="27" spans="1:3" ht="14.25">
      <c r="A27" s="118"/>
      <c r="B27" s="118"/>
      <c r="C27" s="118"/>
    </row>
    <row r="28" spans="1:3" ht="15">
      <c r="A28" s="118"/>
      <c r="B28" s="118"/>
      <c r="C28" s="125"/>
    </row>
    <row r="29" spans="1:3" ht="14.25">
      <c r="A29" s="118"/>
      <c r="B29" s="118"/>
      <c r="C29" s="126"/>
    </row>
    <row r="30" spans="1:3" ht="15">
      <c r="A30" s="118"/>
      <c r="B30" s="116" t="s">
        <v>100</v>
      </c>
      <c r="C30" s="127" t="s">
        <v>135</v>
      </c>
    </row>
    <row r="31" spans="1:3" ht="14.25">
      <c r="A31" s="118"/>
      <c r="B31" s="29" t="s">
        <v>89</v>
      </c>
      <c r="C31" s="128"/>
    </row>
    <row r="32" spans="1:3" ht="14.25">
      <c r="A32" s="118"/>
      <c r="B32" s="129"/>
      <c r="C32" s="126"/>
    </row>
    <row r="34" ht="14.25">
      <c r="B34" s="116" t="s">
        <v>52</v>
      </c>
    </row>
  </sheetData>
  <sheetProtection/>
  <mergeCells count="6">
    <mergeCell ref="A18:B18"/>
    <mergeCell ref="A19:B19"/>
    <mergeCell ref="A6:C6"/>
    <mergeCell ref="A7:C7"/>
    <mergeCell ref="B14:C14"/>
    <mergeCell ref="A17:B17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2:L3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7109375" style="32" customWidth="1"/>
    <col min="2" max="2" width="7.28125" style="32" customWidth="1"/>
    <col min="3" max="3" width="35.28125" style="32" customWidth="1"/>
    <col min="4" max="4" width="10.140625" style="92" customWidth="1"/>
    <col min="5" max="5" width="8.7109375" style="92" customWidth="1"/>
    <col min="6" max="6" width="10.00390625" style="92" customWidth="1"/>
    <col min="7" max="7" width="7.8515625" style="92" customWidth="1"/>
    <col min="8" max="8" width="8.140625" style="32" customWidth="1"/>
    <col min="9" max="16384" width="9.140625" style="21" customWidth="1"/>
  </cols>
  <sheetData>
    <row r="2" spans="1:8" ht="18.75" customHeight="1">
      <c r="A2" s="180" t="s">
        <v>74</v>
      </c>
      <c r="B2" s="180"/>
      <c r="C2" s="180"/>
      <c r="D2" s="180"/>
      <c r="E2" s="180"/>
      <c r="F2" s="180"/>
      <c r="G2" s="180"/>
      <c r="H2" s="180"/>
    </row>
    <row r="3" spans="1:8" ht="18.75" customHeight="1">
      <c r="A3" s="181" t="s">
        <v>75</v>
      </c>
      <c r="B3" s="181"/>
      <c r="C3" s="181"/>
      <c r="D3" s="181"/>
      <c r="E3" s="181"/>
      <c r="F3" s="181"/>
      <c r="G3" s="181"/>
      <c r="H3" s="181"/>
    </row>
    <row r="4" spans="1:8" ht="7.5" customHeight="1">
      <c r="A4" s="91"/>
      <c r="B4" s="91"/>
      <c r="C4" s="91"/>
      <c r="D4" s="91"/>
      <c r="E4" s="91"/>
      <c r="F4" s="91"/>
      <c r="G4" s="91"/>
      <c r="H4" s="91"/>
    </row>
    <row r="5" ht="12.75">
      <c r="A5" s="34" t="s">
        <v>149</v>
      </c>
    </row>
    <row r="6" spans="1:11" ht="12.75">
      <c r="A6" s="156" t="s">
        <v>165</v>
      </c>
      <c r="C6" s="93"/>
      <c r="H6" s="94"/>
      <c r="K6" s="94"/>
    </row>
    <row r="7" spans="1:11" ht="12.75">
      <c r="A7" s="15" t="s">
        <v>166</v>
      </c>
      <c r="C7" s="93"/>
      <c r="H7" s="94"/>
      <c r="K7" s="94"/>
    </row>
    <row r="8" spans="1:11" ht="12.75">
      <c r="A8" s="34"/>
      <c r="C8" s="93"/>
      <c r="H8" s="43"/>
      <c r="K8" s="43"/>
    </row>
    <row r="9" spans="1:8" ht="12.75">
      <c r="A9" s="30"/>
      <c r="C9" s="95" t="s">
        <v>76</v>
      </c>
      <c r="D9" s="96">
        <f>D26</f>
        <v>0</v>
      </c>
      <c r="H9" s="43"/>
    </row>
    <row r="10" spans="1:8" ht="12.75">
      <c r="A10" s="30"/>
      <c r="C10" s="95" t="s">
        <v>77</v>
      </c>
      <c r="D10" s="97">
        <f>H22</f>
        <v>0</v>
      </c>
      <c r="H10" s="43"/>
    </row>
    <row r="11" spans="1:5" ht="12.75">
      <c r="A11" s="30"/>
      <c r="C11" s="95" t="s">
        <v>78</v>
      </c>
      <c r="D11" s="149" t="s">
        <v>169</v>
      </c>
      <c r="E11" s="98"/>
    </row>
    <row r="12" ht="6" customHeight="1">
      <c r="D12" s="98"/>
    </row>
    <row r="13" spans="1:12" s="99" customFormat="1" ht="14.25" customHeight="1">
      <c r="A13" s="182" t="s">
        <v>70</v>
      </c>
      <c r="B13" s="182" t="s">
        <v>79</v>
      </c>
      <c r="C13" s="182" t="s">
        <v>80</v>
      </c>
      <c r="D13" s="182" t="s">
        <v>81</v>
      </c>
      <c r="E13" s="182" t="s">
        <v>82</v>
      </c>
      <c r="F13" s="182"/>
      <c r="G13" s="182"/>
      <c r="H13" s="182" t="s">
        <v>83</v>
      </c>
      <c r="L13" s="94"/>
    </row>
    <row r="14" spans="1:12" s="31" customFormat="1" ht="25.5" customHeight="1">
      <c r="A14" s="182"/>
      <c r="B14" s="182"/>
      <c r="C14" s="182"/>
      <c r="D14" s="182"/>
      <c r="E14" s="134" t="s">
        <v>84</v>
      </c>
      <c r="F14" s="134" t="s">
        <v>85</v>
      </c>
      <c r="G14" s="134" t="s">
        <v>86</v>
      </c>
      <c r="H14" s="182"/>
      <c r="J14" s="101">
        <v>1.06</v>
      </c>
      <c r="L14" s="94"/>
    </row>
    <row r="15" spans="1:12" s="31" customFormat="1" ht="7.5" customHeight="1">
      <c r="A15" s="100"/>
      <c r="B15" s="100"/>
      <c r="C15" s="100"/>
      <c r="D15" s="100"/>
      <c r="E15" s="100"/>
      <c r="F15" s="100"/>
      <c r="G15" s="100"/>
      <c r="H15" s="100"/>
      <c r="J15" s="101"/>
      <c r="L15" s="92"/>
    </row>
    <row r="16" spans="1:12" ht="17.25" customHeight="1">
      <c r="A16" s="102">
        <v>1</v>
      </c>
      <c r="B16" s="150" t="s">
        <v>137</v>
      </c>
      <c r="C16" s="104" t="str">
        <f>sagat!A3</f>
        <v>Būvlaukuma sagatavošanas darbi</v>
      </c>
      <c r="D16" s="108">
        <f>sagat!P30</f>
        <v>0</v>
      </c>
      <c r="E16" s="108">
        <f>sagat!M30</f>
        <v>0</v>
      </c>
      <c r="F16" s="108">
        <f>sagat!N30</f>
        <v>0</v>
      </c>
      <c r="G16" s="108">
        <f>sagat!O30</f>
        <v>0</v>
      </c>
      <c r="H16" s="109">
        <f>sagat!L30</f>
        <v>0</v>
      </c>
      <c r="L16" s="92"/>
    </row>
    <row r="17" spans="1:12" ht="21.75" customHeight="1">
      <c r="A17" s="75">
        <v>2</v>
      </c>
      <c r="B17" s="150" t="s">
        <v>138</v>
      </c>
      <c r="C17" s="105" t="str">
        <f>ārsien!A2</f>
        <v>Ēkas ārsienu siltināšana</v>
      </c>
      <c r="D17" s="108">
        <f>ārsien!P73</f>
        <v>0</v>
      </c>
      <c r="E17" s="108">
        <f>ārsien!M73</f>
        <v>0</v>
      </c>
      <c r="F17" s="108">
        <f>ārsien!N73</f>
        <v>0</v>
      </c>
      <c r="G17" s="108">
        <f>ārsien!O73</f>
        <v>0</v>
      </c>
      <c r="H17" s="109">
        <f>ārsien!L73</f>
        <v>0</v>
      </c>
      <c r="L17" s="43"/>
    </row>
    <row r="18" spans="1:8" ht="18.75" customHeight="1">
      <c r="A18" s="102">
        <v>3</v>
      </c>
      <c r="B18" s="150" t="s">
        <v>139</v>
      </c>
      <c r="C18" s="104" t="s">
        <v>37</v>
      </c>
      <c r="D18" s="108">
        <f>LD!P52</f>
        <v>0</v>
      </c>
      <c r="E18" s="108">
        <f>LD!M52</f>
        <v>0</v>
      </c>
      <c r="F18" s="108">
        <f>LD!N52</f>
        <v>0</v>
      </c>
      <c r="G18" s="108">
        <f>LD!O52</f>
        <v>0</v>
      </c>
      <c r="H18" s="109">
        <f>LD!L52</f>
        <v>0</v>
      </c>
    </row>
    <row r="19" spans="1:8" ht="18.75" customHeight="1">
      <c r="A19" s="75">
        <v>4</v>
      </c>
      <c r="B19" s="150" t="s">
        <v>140</v>
      </c>
      <c r="C19" s="104" t="str">
        <f>Benini!A3</f>
        <v>Bēniņu pārseguma siltināšana</v>
      </c>
      <c r="D19" s="108">
        <f>Benini!P20</f>
        <v>0</v>
      </c>
      <c r="E19" s="108">
        <f>Benini!M20</f>
        <v>0</v>
      </c>
      <c r="F19" s="108">
        <f>Benini!N20</f>
        <v>0</v>
      </c>
      <c r="G19" s="108">
        <f>Benini!O20</f>
        <v>0</v>
      </c>
      <c r="H19" s="109">
        <f>Benini!L20</f>
        <v>0</v>
      </c>
    </row>
    <row r="20" spans="1:8" ht="9" customHeight="1">
      <c r="A20" s="75"/>
      <c r="B20" s="150"/>
      <c r="C20" s="104"/>
      <c r="D20" s="110"/>
      <c r="E20" s="110"/>
      <c r="F20" s="110"/>
      <c r="G20" s="110"/>
      <c r="H20" s="111"/>
    </row>
    <row r="21" spans="1:8" ht="8.25" customHeight="1">
      <c r="A21" s="75"/>
      <c r="B21" s="103"/>
      <c r="C21" s="104"/>
      <c r="D21" s="110"/>
      <c r="E21" s="110"/>
      <c r="F21" s="110"/>
      <c r="G21" s="110"/>
      <c r="H21" s="111"/>
    </row>
    <row r="22" spans="1:8" ht="15" customHeight="1">
      <c r="A22" s="183" t="s">
        <v>48</v>
      </c>
      <c r="B22" s="184"/>
      <c r="C22" s="185"/>
      <c r="D22" s="112">
        <f>SUM(D16:D21)</f>
        <v>0</v>
      </c>
      <c r="E22" s="112">
        <f>SUM(E16:E21)</f>
        <v>0</v>
      </c>
      <c r="F22" s="112">
        <f>SUM(F16:F21)</f>
        <v>0</v>
      </c>
      <c r="G22" s="112">
        <f>SUM(G16:G21)</f>
        <v>0</v>
      </c>
      <c r="H22" s="112">
        <f>SUM(H16:H21)</f>
        <v>0</v>
      </c>
    </row>
    <row r="23" spans="1:8" ht="15" customHeight="1">
      <c r="A23" s="186" t="s">
        <v>242</v>
      </c>
      <c r="B23" s="178"/>
      <c r="C23" s="178"/>
      <c r="D23" s="113">
        <f>ROUND(D22*0,2)</f>
        <v>0</v>
      </c>
      <c r="E23" s="113"/>
      <c r="F23" s="113"/>
      <c r="G23" s="113"/>
      <c r="H23" s="114"/>
    </row>
    <row r="24" spans="1:8" ht="15" customHeight="1">
      <c r="A24" s="186" t="s">
        <v>243</v>
      </c>
      <c r="B24" s="178"/>
      <c r="C24" s="178"/>
      <c r="D24" s="113">
        <f>ROUND(D22*0,2)</f>
        <v>0</v>
      </c>
      <c r="E24" s="113"/>
      <c r="F24" s="113"/>
      <c r="G24" s="113"/>
      <c r="H24" s="114"/>
    </row>
    <row r="25" spans="1:8" ht="15" customHeight="1">
      <c r="A25" s="178" t="s">
        <v>49</v>
      </c>
      <c r="B25" s="178"/>
      <c r="C25" s="178"/>
      <c r="D25" s="113">
        <f>SUM(E25)</f>
        <v>0</v>
      </c>
      <c r="E25" s="113">
        <f>ROUND(E22*0.2409,2)</f>
        <v>0</v>
      </c>
      <c r="F25" s="113"/>
      <c r="G25" s="113"/>
      <c r="H25" s="114"/>
    </row>
    <row r="26" spans="1:8" ht="15" customHeight="1">
      <c r="A26" s="179" t="s">
        <v>87</v>
      </c>
      <c r="B26" s="179"/>
      <c r="C26" s="179"/>
      <c r="D26" s="113">
        <f>SUM(D22:D25)</f>
        <v>0</v>
      </c>
      <c r="E26" s="113"/>
      <c r="F26" s="113"/>
      <c r="G26" s="113"/>
      <c r="H26" s="114"/>
    </row>
    <row r="29" spans="1:3" ht="12.75">
      <c r="A29" s="146" t="s">
        <v>170</v>
      </c>
      <c r="C29" s="106"/>
    </row>
    <row r="30" spans="1:3" ht="12.75">
      <c r="A30" s="30" t="s">
        <v>88</v>
      </c>
      <c r="C30" s="106"/>
    </row>
    <row r="31" spans="1:3" ht="12.75">
      <c r="A31" s="30" t="s">
        <v>89</v>
      </c>
      <c r="C31" s="106"/>
    </row>
    <row r="32" spans="1:3" ht="12.75">
      <c r="A32" s="30"/>
      <c r="C32" s="106"/>
    </row>
    <row r="33" spans="1:3" ht="12.75">
      <c r="A33" s="30"/>
      <c r="C33" s="106"/>
    </row>
    <row r="34" spans="1:4" ht="12.75">
      <c r="A34" s="30"/>
      <c r="C34" s="94"/>
      <c r="D34" s="94"/>
    </row>
    <row r="35" spans="1:4" ht="12.75">
      <c r="A35" s="107"/>
      <c r="C35" s="98"/>
      <c r="D35" s="98"/>
    </row>
    <row r="36" spans="1:12" s="32" customFormat="1" ht="12.75">
      <c r="A36" s="146" t="s">
        <v>131</v>
      </c>
      <c r="C36" s="106"/>
      <c r="D36" s="92"/>
      <c r="E36" s="92"/>
      <c r="F36" s="92"/>
      <c r="G36" s="92"/>
      <c r="I36" s="21"/>
      <c r="J36" s="21"/>
      <c r="K36" s="21"/>
      <c r="L36" s="21"/>
    </row>
    <row r="37" spans="1:12" s="32" customFormat="1" ht="12.75">
      <c r="A37" s="30" t="s">
        <v>90</v>
      </c>
      <c r="D37" s="92"/>
      <c r="E37" s="92"/>
      <c r="F37" s="92"/>
      <c r="G37" s="92"/>
      <c r="I37" s="21"/>
      <c r="J37" s="21"/>
      <c r="K37" s="21"/>
      <c r="L37" s="21"/>
    </row>
    <row r="38" ht="12.75">
      <c r="A38" s="30"/>
    </row>
    <row r="39" ht="12.75">
      <c r="A39" s="30"/>
    </row>
    <row r="56" ht="25.5" customHeight="1"/>
    <row r="91" ht="25.5" customHeight="1"/>
  </sheetData>
  <sheetProtection/>
  <mergeCells count="13">
    <mergeCell ref="A22:C22"/>
    <mergeCell ref="A23:C23"/>
    <mergeCell ref="A24:C24"/>
    <mergeCell ref="A25:C25"/>
    <mergeCell ref="A26:C26"/>
    <mergeCell ref="A2:H2"/>
    <mergeCell ref="A3:H3"/>
    <mergeCell ref="A13:A14"/>
    <mergeCell ref="B13:B14"/>
    <mergeCell ref="C13:C14"/>
    <mergeCell ref="D13:D14"/>
    <mergeCell ref="E13:G13"/>
    <mergeCell ref="H13:H14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zoomScalePageLayoutView="0" workbookViewId="0" topLeftCell="A13">
      <selection activeCell="A31" sqref="A31:IV36"/>
    </sheetView>
  </sheetViews>
  <sheetFormatPr defaultColWidth="9.140625" defaultRowHeight="12.75"/>
  <cols>
    <col min="1" max="1" width="4.7109375" style="15" customWidth="1"/>
    <col min="2" max="2" width="6.57421875" style="15" customWidth="1"/>
    <col min="3" max="3" width="39.28125" style="15" customWidth="1"/>
    <col min="4" max="4" width="7.140625" style="15" customWidth="1"/>
    <col min="5" max="5" width="7.7109375" style="15" customWidth="1"/>
    <col min="6" max="11" width="6.421875" style="15" customWidth="1"/>
    <col min="12" max="13" width="8.140625" style="15" customWidth="1"/>
    <col min="14" max="15" width="8.00390625" style="15" customWidth="1"/>
    <col min="16" max="16384" width="9.140625" style="15" customWidth="1"/>
  </cols>
  <sheetData>
    <row r="1" spans="1:16" s="30" customFormat="1" ht="12.75" customHeight="1">
      <c r="A1" s="31"/>
      <c r="B1" s="31"/>
      <c r="C1" s="31"/>
      <c r="D1" s="31"/>
      <c r="E1" s="31"/>
      <c r="P1" s="67"/>
    </row>
    <row r="2" spans="1:16" s="32" customFormat="1" ht="12.75" customHeight="1">
      <c r="A2" s="188" t="s">
        <v>141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30" customFormat="1" ht="17.25" customHeigh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="30" customFormat="1" ht="15.75">
      <c r="P4" s="33"/>
    </row>
    <row r="5" spans="1:16" s="34" customFormat="1" ht="12.75">
      <c r="A5" s="34" t="s">
        <v>149</v>
      </c>
      <c r="P5" s="35"/>
    </row>
    <row r="6" spans="1:16" s="30" customFormat="1" ht="12.75" customHeight="1">
      <c r="A6" s="156" t="s">
        <v>165</v>
      </c>
      <c r="B6" s="36"/>
      <c r="C6" s="31"/>
      <c r="D6" s="31"/>
      <c r="P6" s="37"/>
    </row>
    <row r="7" spans="1:16" s="30" customFormat="1" ht="12.75">
      <c r="A7" s="15" t="s">
        <v>166</v>
      </c>
      <c r="B7" s="31"/>
      <c r="C7" s="31"/>
      <c r="D7" s="31"/>
      <c r="P7" s="37"/>
    </row>
    <row r="8" spans="1:16" s="30" customFormat="1" ht="12.75">
      <c r="A8" s="15"/>
      <c r="B8" s="31"/>
      <c r="C8" s="31"/>
      <c r="D8" s="31"/>
      <c r="P8" s="37"/>
    </row>
    <row r="9" spans="1:16" s="44" customFormat="1" ht="15">
      <c r="A9" s="38" t="s">
        <v>193</v>
      </c>
      <c r="C9" s="45"/>
      <c r="D9" s="45"/>
      <c r="E9" s="46"/>
      <c r="F9" s="46"/>
      <c r="G9" s="46"/>
      <c r="H9" s="46"/>
      <c r="I9" s="46"/>
      <c r="J9" s="46"/>
      <c r="L9" s="47" t="s">
        <v>55</v>
      </c>
      <c r="O9" s="190">
        <f>P30</f>
        <v>0</v>
      </c>
      <c r="P9" s="191"/>
    </row>
    <row r="10" spans="1:12" s="44" customFormat="1" ht="15.75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L10" s="146" t="s">
        <v>192</v>
      </c>
    </row>
    <row r="11" spans="1:19" ht="12.75" customHeight="1">
      <c r="A11" s="192" t="s">
        <v>1</v>
      </c>
      <c r="B11" s="194" t="s">
        <v>56</v>
      </c>
      <c r="C11" s="194" t="s">
        <v>57</v>
      </c>
      <c r="D11" s="194" t="s">
        <v>58</v>
      </c>
      <c r="E11" s="194" t="s">
        <v>59</v>
      </c>
      <c r="F11" s="196" t="s">
        <v>60</v>
      </c>
      <c r="G11" s="196"/>
      <c r="H11" s="196"/>
      <c r="I11" s="196"/>
      <c r="J11" s="196"/>
      <c r="K11" s="196"/>
      <c r="L11" s="196" t="s">
        <v>61</v>
      </c>
      <c r="M11" s="196"/>
      <c r="N11" s="196"/>
      <c r="O11" s="196"/>
      <c r="P11" s="197"/>
      <c r="S11" s="43"/>
    </row>
    <row r="12" spans="1:16" ht="54.75" customHeight="1" thickBot="1">
      <c r="A12" s="193"/>
      <c r="B12" s="195"/>
      <c r="C12" s="195"/>
      <c r="D12" s="195"/>
      <c r="E12" s="195"/>
      <c r="F12" s="49" t="s">
        <v>62</v>
      </c>
      <c r="G12" s="49" t="s">
        <v>63</v>
      </c>
      <c r="H12" s="49" t="s">
        <v>64</v>
      </c>
      <c r="I12" s="49" t="s">
        <v>65</v>
      </c>
      <c r="J12" s="49" t="s">
        <v>66</v>
      </c>
      <c r="K12" s="49" t="s">
        <v>67</v>
      </c>
      <c r="L12" s="49" t="s">
        <v>68</v>
      </c>
      <c r="M12" s="49" t="s">
        <v>64</v>
      </c>
      <c r="N12" s="49" t="s">
        <v>65</v>
      </c>
      <c r="O12" s="49" t="s">
        <v>66</v>
      </c>
      <c r="P12" s="50" t="s">
        <v>69</v>
      </c>
    </row>
    <row r="13" spans="1:16" ht="13.5" customHeight="1">
      <c r="A13" s="63"/>
      <c r="B13" s="64"/>
      <c r="C13" s="64"/>
      <c r="D13" s="64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1:16" ht="26.25" customHeight="1">
      <c r="A14" s="68">
        <v>1</v>
      </c>
      <c r="B14" s="136" t="s">
        <v>108</v>
      </c>
      <c r="C14" s="60" t="s">
        <v>2</v>
      </c>
      <c r="D14" s="56" t="s">
        <v>3</v>
      </c>
      <c r="E14" s="56">
        <v>65</v>
      </c>
      <c r="F14" s="61"/>
      <c r="G14" s="62"/>
      <c r="H14" s="51"/>
      <c r="I14" s="59"/>
      <c r="J14" s="59"/>
      <c r="K14" s="52">
        <f aca="true" t="shared" si="0" ref="K14:K24">SUM(H14:J14)</f>
        <v>0</v>
      </c>
      <c r="L14" s="53">
        <f aca="true" t="shared" si="1" ref="L14:L24">ROUND(E14*F14,2)</f>
        <v>0</v>
      </c>
      <c r="M14" s="54">
        <f aca="true" t="shared" si="2" ref="M14:M24">ROUND(E14*H14,2)</f>
        <v>0</v>
      </c>
      <c r="N14" s="54">
        <f aca="true" t="shared" si="3" ref="N14:N24">ROUND(E14*I14,2)</f>
        <v>0</v>
      </c>
      <c r="O14" s="54">
        <f aca="true" t="shared" si="4" ref="O14:O24">ROUND(E14*J14,2)</f>
        <v>0</v>
      </c>
      <c r="P14" s="55">
        <f aca="true" t="shared" si="5" ref="P14:P24">SUM(M14:O14)</f>
        <v>0</v>
      </c>
    </row>
    <row r="15" spans="1:16" ht="15" customHeight="1">
      <c r="A15" s="68">
        <f>A14+1</f>
        <v>2</v>
      </c>
      <c r="B15" s="136" t="s">
        <v>109</v>
      </c>
      <c r="C15" s="60" t="s">
        <v>4</v>
      </c>
      <c r="D15" s="56" t="s">
        <v>5</v>
      </c>
      <c r="E15" s="56">
        <v>2</v>
      </c>
      <c r="F15" s="61"/>
      <c r="G15" s="62"/>
      <c r="H15" s="51"/>
      <c r="I15" s="59"/>
      <c r="J15" s="59"/>
      <c r="K15" s="52">
        <f t="shared" si="0"/>
        <v>0</v>
      </c>
      <c r="L15" s="53">
        <f t="shared" si="1"/>
        <v>0</v>
      </c>
      <c r="M15" s="54">
        <f t="shared" si="2"/>
        <v>0</v>
      </c>
      <c r="N15" s="54">
        <f t="shared" si="3"/>
        <v>0</v>
      </c>
      <c r="O15" s="54">
        <f t="shared" si="4"/>
        <v>0</v>
      </c>
      <c r="P15" s="55">
        <f t="shared" si="5"/>
        <v>0</v>
      </c>
    </row>
    <row r="16" spans="1:16" ht="27.75" customHeight="1">
      <c r="A16" s="68">
        <f aca="true" t="shared" si="6" ref="A16:A26">A15+1</f>
        <v>3</v>
      </c>
      <c r="B16" s="136" t="s">
        <v>110</v>
      </c>
      <c r="C16" s="60" t="s">
        <v>6</v>
      </c>
      <c r="D16" s="56" t="s">
        <v>7</v>
      </c>
      <c r="E16" s="56">
        <v>1</v>
      </c>
      <c r="F16" s="62"/>
      <c r="G16" s="62"/>
      <c r="H16" s="51"/>
      <c r="I16" s="59"/>
      <c r="J16" s="59"/>
      <c r="K16" s="52">
        <f t="shared" si="0"/>
        <v>0</v>
      </c>
      <c r="L16" s="53">
        <f t="shared" si="1"/>
        <v>0</v>
      </c>
      <c r="M16" s="54">
        <f t="shared" si="2"/>
        <v>0</v>
      </c>
      <c r="N16" s="54">
        <f t="shared" si="3"/>
        <v>0</v>
      </c>
      <c r="O16" s="54">
        <f t="shared" si="4"/>
        <v>0</v>
      </c>
      <c r="P16" s="55">
        <f t="shared" si="5"/>
        <v>0</v>
      </c>
    </row>
    <row r="17" spans="1:16" ht="30" customHeight="1">
      <c r="A17" s="68">
        <f t="shared" si="6"/>
        <v>4</v>
      </c>
      <c r="B17" s="136" t="s">
        <v>111</v>
      </c>
      <c r="C17" s="60" t="s">
        <v>8</v>
      </c>
      <c r="D17" s="56" t="s">
        <v>7</v>
      </c>
      <c r="E17" s="56">
        <v>1</v>
      </c>
      <c r="F17" s="62"/>
      <c r="G17" s="62"/>
      <c r="H17" s="51"/>
      <c r="I17" s="59"/>
      <c r="J17" s="59"/>
      <c r="K17" s="52">
        <f t="shared" si="0"/>
        <v>0</v>
      </c>
      <c r="L17" s="53">
        <f t="shared" si="1"/>
        <v>0</v>
      </c>
      <c r="M17" s="54">
        <f t="shared" si="2"/>
        <v>0</v>
      </c>
      <c r="N17" s="54">
        <f t="shared" si="3"/>
        <v>0</v>
      </c>
      <c r="O17" s="54">
        <f t="shared" si="4"/>
        <v>0</v>
      </c>
      <c r="P17" s="55">
        <f t="shared" si="5"/>
        <v>0</v>
      </c>
    </row>
    <row r="18" spans="1:16" ht="38.25">
      <c r="A18" s="68">
        <f t="shared" si="6"/>
        <v>5</v>
      </c>
      <c r="B18" s="136" t="s">
        <v>112</v>
      </c>
      <c r="C18" s="60" t="s">
        <v>150</v>
      </c>
      <c r="D18" s="57" t="s">
        <v>7</v>
      </c>
      <c r="E18" s="57">
        <v>1</v>
      </c>
      <c r="F18" s="62"/>
      <c r="G18" s="62"/>
      <c r="H18" s="51"/>
      <c r="I18" s="59"/>
      <c r="J18" s="59"/>
      <c r="K18" s="52">
        <f t="shared" si="0"/>
        <v>0</v>
      </c>
      <c r="L18" s="53">
        <f t="shared" si="1"/>
        <v>0</v>
      </c>
      <c r="M18" s="54">
        <f t="shared" si="2"/>
        <v>0</v>
      </c>
      <c r="N18" s="54">
        <f t="shared" si="3"/>
        <v>0</v>
      </c>
      <c r="O18" s="54">
        <f t="shared" si="4"/>
        <v>0</v>
      </c>
      <c r="P18" s="55">
        <f t="shared" si="5"/>
        <v>0</v>
      </c>
    </row>
    <row r="19" spans="1:16" ht="25.5">
      <c r="A19" s="68">
        <f t="shared" si="6"/>
        <v>6</v>
      </c>
      <c r="B19" s="136" t="s">
        <v>113</v>
      </c>
      <c r="C19" s="60" t="s">
        <v>152</v>
      </c>
      <c r="D19" s="57" t="s">
        <v>7</v>
      </c>
      <c r="E19" s="57">
        <v>1</v>
      </c>
      <c r="F19" s="62"/>
      <c r="G19" s="62"/>
      <c r="H19" s="51"/>
      <c r="I19" s="59"/>
      <c r="J19" s="59"/>
      <c r="K19" s="52">
        <f>SUM(H19:J19)</f>
        <v>0</v>
      </c>
      <c r="L19" s="53">
        <f>ROUND(E19*F19,2)</f>
        <v>0</v>
      </c>
      <c r="M19" s="54">
        <f>ROUND(E19*H19,2)</f>
        <v>0</v>
      </c>
      <c r="N19" s="54">
        <f>ROUND(E19*I19,2)</f>
        <v>0</v>
      </c>
      <c r="O19" s="54">
        <f>ROUND(E19*J19,2)</f>
        <v>0</v>
      </c>
      <c r="P19" s="55">
        <f>SUM(M19:O19)</f>
        <v>0</v>
      </c>
    </row>
    <row r="20" spans="1:16" ht="25.5">
      <c r="A20" s="68">
        <f t="shared" si="6"/>
        <v>7</v>
      </c>
      <c r="B20" s="136" t="s">
        <v>114</v>
      </c>
      <c r="C20" s="60" t="s">
        <v>151</v>
      </c>
      <c r="D20" s="57" t="s">
        <v>7</v>
      </c>
      <c r="E20" s="57">
        <v>1</v>
      </c>
      <c r="F20" s="62"/>
      <c r="G20" s="62"/>
      <c r="H20" s="51"/>
      <c r="I20" s="59"/>
      <c r="J20" s="59"/>
      <c r="K20" s="52">
        <f t="shared" si="0"/>
        <v>0</v>
      </c>
      <c r="L20" s="53">
        <f t="shared" si="1"/>
        <v>0</v>
      </c>
      <c r="M20" s="54">
        <f t="shared" si="2"/>
        <v>0</v>
      </c>
      <c r="N20" s="54">
        <f t="shared" si="3"/>
        <v>0</v>
      </c>
      <c r="O20" s="54">
        <f t="shared" si="4"/>
        <v>0</v>
      </c>
      <c r="P20" s="55">
        <f t="shared" si="5"/>
        <v>0</v>
      </c>
    </row>
    <row r="21" spans="1:16" ht="25.5">
      <c r="A21" s="68">
        <f t="shared" si="6"/>
        <v>8</v>
      </c>
      <c r="B21" s="136" t="s">
        <v>115</v>
      </c>
      <c r="C21" s="60" t="s">
        <v>123</v>
      </c>
      <c r="D21" s="57" t="s">
        <v>7</v>
      </c>
      <c r="E21" s="57">
        <v>1</v>
      </c>
      <c r="F21" s="62"/>
      <c r="G21" s="62"/>
      <c r="H21" s="51"/>
      <c r="I21" s="59"/>
      <c r="J21" s="59"/>
      <c r="K21" s="52">
        <f t="shared" si="0"/>
        <v>0</v>
      </c>
      <c r="L21" s="53">
        <f t="shared" si="1"/>
        <v>0</v>
      </c>
      <c r="M21" s="54">
        <f t="shared" si="2"/>
        <v>0</v>
      </c>
      <c r="N21" s="54">
        <f t="shared" si="3"/>
        <v>0</v>
      </c>
      <c r="O21" s="54">
        <f t="shared" si="4"/>
        <v>0</v>
      </c>
      <c r="P21" s="55">
        <f t="shared" si="5"/>
        <v>0</v>
      </c>
    </row>
    <row r="22" spans="1:16" ht="12.75">
      <c r="A22" s="68">
        <f t="shared" si="6"/>
        <v>9</v>
      </c>
      <c r="B22" s="136" t="s">
        <v>116</v>
      </c>
      <c r="C22" s="70" t="s">
        <v>9</v>
      </c>
      <c r="D22" s="56" t="s">
        <v>7</v>
      </c>
      <c r="E22" s="56">
        <v>1</v>
      </c>
      <c r="F22" s="62"/>
      <c r="G22" s="62"/>
      <c r="H22" s="51"/>
      <c r="I22" s="59"/>
      <c r="J22" s="59"/>
      <c r="K22" s="52">
        <f t="shared" si="0"/>
        <v>0</v>
      </c>
      <c r="L22" s="53">
        <f t="shared" si="1"/>
        <v>0</v>
      </c>
      <c r="M22" s="54">
        <f t="shared" si="2"/>
        <v>0</v>
      </c>
      <c r="N22" s="54">
        <f t="shared" si="3"/>
        <v>0</v>
      </c>
      <c r="O22" s="54">
        <f t="shared" si="4"/>
        <v>0</v>
      </c>
      <c r="P22" s="55">
        <f t="shared" si="5"/>
        <v>0</v>
      </c>
    </row>
    <row r="23" spans="1:16" ht="31.5" customHeight="1">
      <c r="A23" s="68">
        <f t="shared" si="6"/>
        <v>10</v>
      </c>
      <c r="B23" s="136" t="s">
        <v>117</v>
      </c>
      <c r="C23" s="70" t="s">
        <v>10</v>
      </c>
      <c r="D23" s="56" t="s">
        <v>11</v>
      </c>
      <c r="E23" s="56">
        <v>230</v>
      </c>
      <c r="F23" s="62"/>
      <c r="G23" s="62"/>
      <c r="H23" s="51"/>
      <c r="I23" s="59"/>
      <c r="J23" s="59"/>
      <c r="K23" s="52">
        <f t="shared" si="0"/>
        <v>0</v>
      </c>
      <c r="L23" s="53">
        <f t="shared" si="1"/>
        <v>0</v>
      </c>
      <c r="M23" s="54">
        <f t="shared" si="2"/>
        <v>0</v>
      </c>
      <c r="N23" s="54">
        <f t="shared" si="3"/>
        <v>0</v>
      </c>
      <c r="O23" s="54">
        <f t="shared" si="4"/>
        <v>0</v>
      </c>
      <c r="P23" s="55">
        <f t="shared" si="5"/>
        <v>0</v>
      </c>
    </row>
    <row r="24" spans="1:16" ht="15" customHeight="1">
      <c r="A24" s="68">
        <f t="shared" si="6"/>
        <v>11</v>
      </c>
      <c r="B24" s="136" t="s">
        <v>153</v>
      </c>
      <c r="C24" s="70" t="s">
        <v>12</v>
      </c>
      <c r="D24" s="56" t="s">
        <v>11</v>
      </c>
      <c r="E24" s="56">
        <v>230</v>
      </c>
      <c r="F24" s="62"/>
      <c r="G24" s="62"/>
      <c r="H24" s="51"/>
      <c r="I24" s="59"/>
      <c r="J24" s="59"/>
      <c r="K24" s="52">
        <f t="shared" si="0"/>
        <v>0</v>
      </c>
      <c r="L24" s="53">
        <f t="shared" si="1"/>
        <v>0</v>
      </c>
      <c r="M24" s="54">
        <f t="shared" si="2"/>
        <v>0</v>
      </c>
      <c r="N24" s="54">
        <f t="shared" si="3"/>
        <v>0</v>
      </c>
      <c r="O24" s="54">
        <f t="shared" si="4"/>
        <v>0</v>
      </c>
      <c r="P24" s="55">
        <f t="shared" si="5"/>
        <v>0</v>
      </c>
    </row>
    <row r="25" spans="1:16" ht="36.75" customHeight="1">
      <c r="A25" s="68">
        <f t="shared" si="6"/>
        <v>12</v>
      </c>
      <c r="B25" s="136" t="s">
        <v>154</v>
      </c>
      <c r="C25" s="161" t="s">
        <v>198</v>
      </c>
      <c r="D25" s="162" t="s">
        <v>160</v>
      </c>
      <c r="E25" s="163">
        <v>1</v>
      </c>
      <c r="F25" s="160"/>
      <c r="G25" s="160"/>
      <c r="H25" s="109"/>
      <c r="I25" s="109"/>
      <c r="J25" s="109"/>
      <c r="K25" s="164">
        <f>SUM(H25:J25)</f>
        <v>0</v>
      </c>
      <c r="L25" s="108">
        <f>ROUND(E25*F25,2)</f>
        <v>0</v>
      </c>
      <c r="M25" s="108">
        <f>ROUND(E25*H25,2)</f>
        <v>0</v>
      </c>
      <c r="N25" s="108">
        <f>ROUND(E25*I25,2)</f>
        <v>0</v>
      </c>
      <c r="O25" s="108">
        <f>ROUND(E25*J25,2)</f>
        <v>0</v>
      </c>
      <c r="P25" s="165">
        <f>SUM(M25:O25)</f>
        <v>0</v>
      </c>
    </row>
    <row r="26" spans="1:16" ht="39.75" customHeight="1">
      <c r="A26" s="68">
        <f t="shared" si="6"/>
        <v>13</v>
      </c>
      <c r="B26" s="136" t="s">
        <v>155</v>
      </c>
      <c r="C26" s="161" t="s">
        <v>171</v>
      </c>
      <c r="D26" s="162" t="s">
        <v>160</v>
      </c>
      <c r="E26" s="163">
        <v>1</v>
      </c>
      <c r="F26" s="160"/>
      <c r="G26" s="160"/>
      <c r="H26" s="109"/>
      <c r="I26" s="158"/>
      <c r="J26" s="158"/>
      <c r="K26" s="164">
        <f>SUM(H26:J26)</f>
        <v>0</v>
      </c>
      <c r="L26" s="108">
        <f>ROUND(E26*F26,2)</f>
        <v>0</v>
      </c>
      <c r="M26" s="108">
        <f>ROUND(E26*H26,2)</f>
        <v>0</v>
      </c>
      <c r="N26" s="108">
        <f>ROUND(E26*I26,2)</f>
        <v>0</v>
      </c>
      <c r="O26" s="108">
        <f>ROUND(E26*J26,2)</f>
        <v>0</v>
      </c>
      <c r="P26" s="165">
        <f>SUM(M26:O26)</f>
        <v>0</v>
      </c>
    </row>
    <row r="27" spans="1:16" ht="12.75">
      <c r="A27" s="69"/>
      <c r="B27" s="69"/>
      <c r="C27" s="72"/>
      <c r="D27" s="58"/>
      <c r="E27" s="56"/>
      <c r="F27" s="59"/>
      <c r="G27" s="59"/>
      <c r="H27" s="59"/>
      <c r="I27" s="59"/>
      <c r="J27" s="59"/>
      <c r="K27" s="73"/>
      <c r="L27" s="73"/>
      <c r="M27" s="73"/>
      <c r="N27" s="73"/>
      <c r="O27" s="73"/>
      <c r="P27" s="73"/>
    </row>
    <row r="28" spans="1:16" s="9" customFormat="1" ht="15" customHeight="1">
      <c r="A28" s="202" t="s">
        <v>47</v>
      </c>
      <c r="B28" s="202"/>
      <c r="C28" s="202"/>
      <c r="D28" s="89"/>
      <c r="E28" s="88"/>
      <c r="F28" s="2"/>
      <c r="G28" s="3"/>
      <c r="H28" s="4"/>
      <c r="I28" s="5"/>
      <c r="J28" s="6"/>
      <c r="K28" s="7"/>
      <c r="L28" s="8">
        <f>SUM(L24:L27)</f>
        <v>0</v>
      </c>
      <c r="M28" s="8">
        <f>SUM(M24:M27)</f>
        <v>0</v>
      </c>
      <c r="N28" s="8">
        <f>SUM(N24:N27)</f>
        <v>0</v>
      </c>
      <c r="O28" s="8">
        <f>SUM(O24:O27)</f>
        <v>0</v>
      </c>
      <c r="P28" s="8">
        <f>SUM(P24:P27)</f>
        <v>0</v>
      </c>
    </row>
    <row r="29" spans="1:16" s="9" customFormat="1" ht="16.5" customHeight="1">
      <c r="A29" s="203" t="s">
        <v>238</v>
      </c>
      <c r="B29" s="203"/>
      <c r="C29" s="203"/>
      <c r="D29" s="87"/>
      <c r="E29" s="88"/>
      <c r="F29" s="1"/>
      <c r="G29" s="3"/>
      <c r="H29" s="4"/>
      <c r="I29" s="5"/>
      <c r="J29" s="6"/>
      <c r="K29" s="10"/>
      <c r="L29" s="10"/>
      <c r="M29" s="11">
        <f>ROUND(M28*0,2)</f>
        <v>0</v>
      </c>
      <c r="N29" s="11">
        <f>ROUND(N28*0,2)</f>
        <v>0</v>
      </c>
      <c r="O29" s="11">
        <f>ROUND(O28*0,2)</f>
        <v>0</v>
      </c>
      <c r="P29" s="11">
        <f>SUM(L29:O29)</f>
        <v>0</v>
      </c>
    </row>
    <row r="30" spans="1:16" s="9" customFormat="1" ht="15" customHeight="1">
      <c r="A30" s="202" t="s">
        <v>48</v>
      </c>
      <c r="B30" s="202"/>
      <c r="C30" s="202"/>
      <c r="D30" s="89"/>
      <c r="E30" s="88"/>
      <c r="F30" s="1"/>
      <c r="G30" s="3"/>
      <c r="H30" s="4"/>
      <c r="I30" s="5"/>
      <c r="J30" s="6"/>
      <c r="K30" s="7"/>
      <c r="L30" s="7">
        <f>SUM(L28:L29)</f>
        <v>0</v>
      </c>
      <c r="M30" s="7">
        <f>SUM(M28:M29)</f>
        <v>0</v>
      </c>
      <c r="N30" s="7">
        <f>SUM(N28:N29)</f>
        <v>0</v>
      </c>
      <c r="O30" s="7">
        <f>SUM(O28:O29)</f>
        <v>0</v>
      </c>
      <c r="P30" s="7">
        <f>SUM(P28:P29)</f>
        <v>0</v>
      </c>
    </row>
    <row r="31" spans="1:16" ht="12.75" hidden="1">
      <c r="A31" s="90"/>
      <c r="B31" s="90"/>
      <c r="C31" s="200" t="s">
        <v>239</v>
      </c>
      <c r="D31" s="200"/>
      <c r="E31" s="200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4">
        <f>ROUND(P30*0,2)</f>
        <v>0</v>
      </c>
    </row>
    <row r="32" spans="1:16" ht="12.75" hidden="1">
      <c r="A32" s="90"/>
      <c r="B32" s="90"/>
      <c r="C32" s="200" t="s">
        <v>240</v>
      </c>
      <c r="D32" s="200"/>
      <c r="E32" s="200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4">
        <f>ROUND(P30*0,2)</f>
        <v>0</v>
      </c>
    </row>
    <row r="33" spans="1:16" ht="12.75" hidden="1">
      <c r="A33" s="90"/>
      <c r="B33" s="90"/>
      <c r="C33" s="200" t="s">
        <v>49</v>
      </c>
      <c r="D33" s="200"/>
      <c r="E33" s="200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4">
        <f>ROUND(M30*0.2409,2)</f>
        <v>0</v>
      </c>
    </row>
    <row r="34" spans="1:16" ht="12.75" hidden="1">
      <c r="A34" s="16"/>
      <c r="B34" s="16"/>
      <c r="C34" s="201" t="s">
        <v>91</v>
      </c>
      <c r="D34" s="201"/>
      <c r="E34" s="201"/>
      <c r="F34" s="16"/>
      <c r="G34" s="16"/>
      <c r="H34" s="17"/>
      <c r="I34" s="17"/>
      <c r="J34" s="17"/>
      <c r="K34" s="17"/>
      <c r="L34" s="17"/>
      <c r="M34" s="17"/>
      <c r="N34" s="17"/>
      <c r="O34" s="17"/>
      <c r="P34" s="18">
        <f>SUM(P30:P33)</f>
        <v>0</v>
      </c>
    </row>
    <row r="35" spans="1:16" ht="12.75" hidden="1">
      <c r="A35" s="16"/>
      <c r="B35" s="16"/>
      <c r="C35" s="198" t="s">
        <v>241</v>
      </c>
      <c r="D35" s="198"/>
      <c r="E35" s="198"/>
      <c r="F35" s="16"/>
      <c r="G35" s="16"/>
      <c r="H35" s="17"/>
      <c r="I35" s="17"/>
      <c r="J35" s="17"/>
      <c r="K35" s="17"/>
      <c r="L35" s="17"/>
      <c r="M35" s="17"/>
      <c r="N35" s="17"/>
      <c r="O35" s="17"/>
      <c r="P35" s="18">
        <f>ROUND(P34*0.21,2)</f>
        <v>0</v>
      </c>
    </row>
    <row r="36" spans="1:16" ht="12.75" hidden="1">
      <c r="A36" s="19"/>
      <c r="B36" s="19"/>
      <c r="C36" s="199" t="s">
        <v>92</v>
      </c>
      <c r="D36" s="199"/>
      <c r="E36" s="19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>
        <f>SUM(P34:P35)</f>
        <v>0</v>
      </c>
    </row>
    <row r="39" ht="12.75">
      <c r="N39" s="21"/>
    </row>
    <row r="40" spans="2:14" s="22" customFormat="1" ht="12.75">
      <c r="B40" s="23" t="s">
        <v>50</v>
      </c>
      <c r="C40" s="24"/>
      <c r="D40" s="25" t="s">
        <v>51</v>
      </c>
      <c r="F40" s="25"/>
      <c r="G40" s="26" t="s">
        <v>52</v>
      </c>
      <c r="H40" s="26"/>
      <c r="I40" s="27"/>
      <c r="J40" s="27"/>
      <c r="K40" s="27"/>
      <c r="L40" s="27"/>
      <c r="M40" s="27"/>
      <c r="N40" s="25"/>
    </row>
    <row r="41" spans="1:14" s="22" customFormat="1" ht="14.25" customHeight="1">
      <c r="A41" s="28"/>
      <c r="B41" s="187" t="s">
        <v>53</v>
      </c>
      <c r="C41" s="187"/>
      <c r="D41" s="23" t="s">
        <v>54</v>
      </c>
      <c r="F41" s="26"/>
      <c r="G41" s="23"/>
      <c r="H41" s="26"/>
      <c r="N41" s="23"/>
    </row>
    <row r="42" ht="12.75">
      <c r="J42" s="29"/>
    </row>
  </sheetData>
  <sheetProtection/>
  <mergeCells count="20">
    <mergeCell ref="C33:E33"/>
    <mergeCell ref="C34:E34"/>
    <mergeCell ref="A28:C28"/>
    <mergeCell ref="E11:E12"/>
    <mergeCell ref="C11:C12"/>
    <mergeCell ref="D11:D12"/>
    <mergeCell ref="A29:C29"/>
    <mergeCell ref="A30:C30"/>
    <mergeCell ref="C31:E31"/>
    <mergeCell ref="C32:E32"/>
    <mergeCell ref="B41:C41"/>
    <mergeCell ref="A2:P2"/>
    <mergeCell ref="A3:P3"/>
    <mergeCell ref="O9:P9"/>
    <mergeCell ref="A11:A12"/>
    <mergeCell ref="B11:B12"/>
    <mergeCell ref="F11:K11"/>
    <mergeCell ref="L11:P11"/>
    <mergeCell ref="C35:E35"/>
    <mergeCell ref="C36:E3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7"/>
  <sheetViews>
    <sheetView zoomScalePageLayoutView="0" workbookViewId="0" topLeftCell="A52">
      <selection activeCell="C82" sqref="C82"/>
    </sheetView>
  </sheetViews>
  <sheetFormatPr defaultColWidth="9.140625" defaultRowHeight="12.75"/>
  <cols>
    <col min="1" max="1" width="4.57421875" style="15" customWidth="1"/>
    <col min="2" max="2" width="6.8515625" style="15" customWidth="1"/>
    <col min="3" max="3" width="35.28125" style="15" customWidth="1"/>
    <col min="4" max="4" width="7.28125" style="15" customWidth="1"/>
    <col min="5" max="5" width="7.8515625" style="15" customWidth="1"/>
    <col min="6" max="11" width="7.28125" style="15" customWidth="1"/>
    <col min="12" max="12" width="7.57421875" style="15" customWidth="1"/>
    <col min="13" max="14" width="8.8515625" style="15" customWidth="1"/>
    <col min="15" max="15" width="7.8515625" style="15" customWidth="1"/>
    <col min="16" max="16" width="9.28125" style="15" customWidth="1"/>
    <col min="17" max="16384" width="9.140625" style="15" customWidth="1"/>
  </cols>
  <sheetData>
    <row r="1" spans="1:16" s="32" customFormat="1" ht="12.75" customHeight="1">
      <c r="A1" s="188" t="s">
        <v>142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30" customFormat="1" ht="17.25" customHeight="1">
      <c r="A2" s="189" t="s">
        <v>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="30" customFormat="1" ht="15.75">
      <c r="P3" s="33"/>
    </row>
    <row r="4" spans="1:16" s="30" customFormat="1" ht="12.75" customHeight="1">
      <c r="A4" s="34" t="s">
        <v>149</v>
      </c>
      <c r="B4" s="36"/>
      <c r="C4" s="31"/>
      <c r="D4" s="31"/>
      <c r="P4" s="37"/>
    </row>
    <row r="5" spans="1:16" s="30" customFormat="1" ht="12.75">
      <c r="A5" s="156" t="s">
        <v>165</v>
      </c>
      <c r="B5" s="31"/>
      <c r="C5" s="31"/>
      <c r="D5" s="31"/>
      <c r="P5" s="37"/>
    </row>
    <row r="6" spans="1:16" s="30" customFormat="1" ht="12.75">
      <c r="A6" s="15" t="s">
        <v>166</v>
      </c>
      <c r="B6" s="31"/>
      <c r="C6" s="31"/>
      <c r="D6" s="31"/>
      <c r="P6" s="37"/>
    </row>
    <row r="7" spans="1:16" s="42" customFormat="1" ht="16.5" customHeight="1">
      <c r="A7" s="15"/>
      <c r="B7" s="39"/>
      <c r="C7" s="39"/>
      <c r="D7" s="40"/>
      <c r="E7" s="41"/>
      <c r="F7" s="41"/>
      <c r="G7" s="41"/>
      <c r="H7" s="41"/>
      <c r="I7" s="41"/>
      <c r="J7" s="41"/>
      <c r="P7" s="43"/>
    </row>
    <row r="8" spans="1:16" s="44" customFormat="1" ht="15">
      <c r="A8" s="38" t="s">
        <v>193</v>
      </c>
      <c r="C8" s="45"/>
      <c r="D8" s="45"/>
      <c r="E8" s="46"/>
      <c r="F8" s="46"/>
      <c r="G8" s="46"/>
      <c r="H8" s="46"/>
      <c r="I8" s="46"/>
      <c r="J8" s="46"/>
      <c r="L8" s="47" t="s">
        <v>55</v>
      </c>
      <c r="O8" s="190">
        <f>P73</f>
        <v>0</v>
      </c>
      <c r="P8" s="191"/>
    </row>
    <row r="9" spans="1:12" s="44" customFormat="1" ht="15.75" thickBot="1">
      <c r="A9" s="48"/>
      <c r="B9" s="48"/>
      <c r="C9" s="48"/>
      <c r="D9" s="48"/>
      <c r="E9" s="48"/>
      <c r="F9" s="48"/>
      <c r="G9" s="48"/>
      <c r="H9" s="48"/>
      <c r="I9" s="48"/>
      <c r="J9" s="48"/>
      <c r="L9" s="146" t="s">
        <v>192</v>
      </c>
    </row>
    <row r="10" spans="1:21" ht="12.75" customHeight="1">
      <c r="A10" s="192" t="s">
        <v>1</v>
      </c>
      <c r="B10" s="194" t="s">
        <v>56</v>
      </c>
      <c r="C10" s="194" t="s">
        <v>57</v>
      </c>
      <c r="D10" s="194" t="s">
        <v>58</v>
      </c>
      <c r="E10" s="194" t="s">
        <v>59</v>
      </c>
      <c r="F10" s="196" t="s">
        <v>60</v>
      </c>
      <c r="G10" s="196"/>
      <c r="H10" s="196"/>
      <c r="I10" s="196"/>
      <c r="J10" s="196"/>
      <c r="K10" s="196"/>
      <c r="L10" s="196" t="s">
        <v>61</v>
      </c>
      <c r="M10" s="196"/>
      <c r="N10" s="196"/>
      <c r="O10" s="196"/>
      <c r="P10" s="197"/>
      <c r="U10" s="43"/>
    </row>
    <row r="11" spans="1:16" ht="54.75" customHeight="1" thickBot="1">
      <c r="A11" s="193"/>
      <c r="B11" s="195"/>
      <c r="C11" s="195"/>
      <c r="D11" s="195"/>
      <c r="E11" s="195"/>
      <c r="F11" s="49" t="s">
        <v>62</v>
      </c>
      <c r="G11" s="49" t="s">
        <v>63</v>
      </c>
      <c r="H11" s="49" t="s">
        <v>64</v>
      </c>
      <c r="I11" s="49" t="s">
        <v>65</v>
      </c>
      <c r="J11" s="49" t="s">
        <v>66</v>
      </c>
      <c r="K11" s="49" t="s">
        <v>67</v>
      </c>
      <c r="L11" s="49" t="s">
        <v>68</v>
      </c>
      <c r="M11" s="49" t="s">
        <v>64</v>
      </c>
      <c r="N11" s="49" t="s">
        <v>65</v>
      </c>
      <c r="O11" s="49" t="s">
        <v>66</v>
      </c>
      <c r="P11" s="50" t="s">
        <v>69</v>
      </c>
    </row>
    <row r="12" spans="1:16" ht="18" customHeight="1">
      <c r="A12" s="63"/>
      <c r="B12" s="64"/>
      <c r="C12" s="169" t="s">
        <v>176</v>
      </c>
      <c r="D12" s="64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144"/>
    </row>
    <row r="13" spans="1:16" ht="24">
      <c r="A13" s="75">
        <v>1</v>
      </c>
      <c r="B13" s="86" t="s">
        <v>203</v>
      </c>
      <c r="C13" s="137" t="s">
        <v>202</v>
      </c>
      <c r="D13" s="56" t="s">
        <v>11</v>
      </c>
      <c r="E13" s="77">
        <v>119</v>
      </c>
      <c r="F13" s="62"/>
      <c r="G13" s="62"/>
      <c r="H13" s="51"/>
      <c r="I13" s="59"/>
      <c r="J13" s="59"/>
      <c r="K13" s="52">
        <f>SUM(H13:J13)</f>
        <v>0</v>
      </c>
      <c r="L13" s="53">
        <f>ROUND(E13*F13,2)</f>
        <v>0</v>
      </c>
      <c r="M13" s="54">
        <f>ROUND(E13*H13,2)</f>
        <v>0</v>
      </c>
      <c r="N13" s="54">
        <f>ROUND(E13*I13,2)</f>
        <v>0</v>
      </c>
      <c r="O13" s="54">
        <f>ROUND(E13*J13,2)</f>
        <v>0</v>
      </c>
      <c r="P13" s="55">
        <f>SUM(M13:O13)</f>
        <v>0</v>
      </c>
    </row>
    <row r="14" spans="1:16" ht="24">
      <c r="A14" s="75">
        <f>A13+1</f>
        <v>2</v>
      </c>
      <c r="B14" s="86" t="s">
        <v>106</v>
      </c>
      <c r="C14" s="137" t="s">
        <v>14</v>
      </c>
      <c r="D14" s="56" t="s">
        <v>3</v>
      </c>
      <c r="E14" s="77">
        <v>64</v>
      </c>
      <c r="F14" s="62"/>
      <c r="G14" s="62"/>
      <c r="H14" s="51"/>
      <c r="I14" s="59"/>
      <c r="J14" s="59"/>
      <c r="K14" s="52">
        <f aca="true" t="shared" si="0" ref="K14:K65">SUM(H14:J14)</f>
        <v>0</v>
      </c>
      <c r="L14" s="53">
        <f aca="true" t="shared" si="1" ref="L14:L65">ROUND(E14*F14,2)</f>
        <v>0</v>
      </c>
      <c r="M14" s="54">
        <f aca="true" t="shared" si="2" ref="M14:M65">ROUND(E14*H14,2)</f>
        <v>0</v>
      </c>
      <c r="N14" s="54">
        <f aca="true" t="shared" si="3" ref="N14:N65">ROUND(E14*I14,2)</f>
        <v>0</v>
      </c>
      <c r="O14" s="54">
        <f aca="true" t="shared" si="4" ref="O14:O65">ROUND(E14*J14,2)</f>
        <v>0</v>
      </c>
      <c r="P14" s="55">
        <f aca="true" t="shared" si="5" ref="P14:P65">SUM(M14:O14)</f>
        <v>0</v>
      </c>
    </row>
    <row r="15" spans="1:16" ht="12.75">
      <c r="A15" s="75"/>
      <c r="B15" s="86"/>
      <c r="C15" s="138" t="s">
        <v>172</v>
      </c>
      <c r="D15" s="56" t="s">
        <v>3</v>
      </c>
      <c r="E15" s="77">
        <f>E14*1.1</f>
        <v>70.4</v>
      </c>
      <c r="F15" s="62"/>
      <c r="G15" s="62"/>
      <c r="H15" s="51"/>
      <c r="I15" s="59"/>
      <c r="J15" s="59"/>
      <c r="K15" s="52">
        <f t="shared" si="0"/>
        <v>0</v>
      </c>
      <c r="L15" s="53">
        <f t="shared" si="1"/>
        <v>0</v>
      </c>
      <c r="M15" s="54">
        <f t="shared" si="2"/>
        <v>0</v>
      </c>
      <c r="N15" s="54">
        <f t="shared" si="3"/>
        <v>0</v>
      </c>
      <c r="O15" s="54">
        <f t="shared" si="4"/>
        <v>0</v>
      </c>
      <c r="P15" s="55">
        <f t="shared" si="5"/>
        <v>0</v>
      </c>
    </row>
    <row r="16" spans="1:16" ht="12.75">
      <c r="A16" s="75"/>
      <c r="B16" s="86"/>
      <c r="C16" s="138" t="s">
        <v>125</v>
      </c>
      <c r="D16" s="56" t="s">
        <v>31</v>
      </c>
      <c r="E16" s="77">
        <f>E14*2</f>
        <v>128</v>
      </c>
      <c r="F16" s="62"/>
      <c r="G16" s="62"/>
      <c r="H16" s="51"/>
      <c r="I16" s="59"/>
      <c r="J16" s="59"/>
      <c r="K16" s="52">
        <f>SUM(H16:J16)</f>
        <v>0</v>
      </c>
      <c r="L16" s="53">
        <f>ROUND(E16*F16,2)</f>
        <v>0</v>
      </c>
      <c r="M16" s="54">
        <f>ROUND(E16*H16,2)</f>
        <v>0</v>
      </c>
      <c r="N16" s="54">
        <f>ROUND(E16*I16,2)</f>
        <v>0</v>
      </c>
      <c r="O16" s="54">
        <f>ROUND(E16*J16,2)</f>
        <v>0</v>
      </c>
      <c r="P16" s="55">
        <f>SUM(M16:O16)</f>
        <v>0</v>
      </c>
    </row>
    <row r="17" spans="1:16" ht="24">
      <c r="A17" s="75">
        <f>A14+1</f>
        <v>3</v>
      </c>
      <c r="B17" s="86" t="s">
        <v>105</v>
      </c>
      <c r="C17" s="137" t="s">
        <v>173</v>
      </c>
      <c r="D17" s="56" t="s">
        <v>11</v>
      </c>
      <c r="E17" s="77">
        <v>227</v>
      </c>
      <c r="F17" s="62"/>
      <c r="G17" s="62"/>
      <c r="H17" s="51"/>
      <c r="I17" s="59"/>
      <c r="J17" s="59"/>
      <c r="K17" s="52">
        <f t="shared" si="0"/>
        <v>0</v>
      </c>
      <c r="L17" s="53">
        <f t="shared" si="1"/>
        <v>0</v>
      </c>
      <c r="M17" s="54">
        <f t="shared" si="2"/>
        <v>0</v>
      </c>
      <c r="N17" s="54">
        <f t="shared" si="3"/>
        <v>0</v>
      </c>
      <c r="O17" s="54">
        <f t="shared" si="4"/>
        <v>0</v>
      </c>
      <c r="P17" s="55">
        <f t="shared" si="5"/>
        <v>0</v>
      </c>
    </row>
    <row r="18" spans="1:16" ht="12.75">
      <c r="A18" s="75"/>
      <c r="B18" s="86"/>
      <c r="C18" s="138" t="s">
        <v>15</v>
      </c>
      <c r="D18" s="56" t="s">
        <v>16</v>
      </c>
      <c r="E18" s="77">
        <f>E17*0.2</f>
        <v>45.400000000000006</v>
      </c>
      <c r="F18" s="62"/>
      <c r="G18" s="62"/>
      <c r="H18" s="51"/>
      <c r="I18" s="59"/>
      <c r="J18" s="59"/>
      <c r="K18" s="52">
        <f t="shared" si="0"/>
        <v>0</v>
      </c>
      <c r="L18" s="53">
        <f t="shared" si="1"/>
        <v>0</v>
      </c>
      <c r="M18" s="54">
        <f t="shared" si="2"/>
        <v>0</v>
      </c>
      <c r="N18" s="54">
        <f t="shared" si="3"/>
        <v>0</v>
      </c>
      <c r="O18" s="54">
        <f t="shared" si="4"/>
        <v>0</v>
      </c>
      <c r="P18" s="55">
        <f t="shared" si="5"/>
        <v>0</v>
      </c>
    </row>
    <row r="19" spans="1:16" ht="12.75">
      <c r="A19" s="75">
        <f>A17+1</f>
        <v>4</v>
      </c>
      <c r="B19" s="86" t="s">
        <v>195</v>
      </c>
      <c r="C19" s="137" t="s">
        <v>196</v>
      </c>
      <c r="D19" s="56" t="s">
        <v>11</v>
      </c>
      <c r="E19" s="77">
        <v>227</v>
      </c>
      <c r="F19" s="62"/>
      <c r="G19" s="62"/>
      <c r="H19" s="51"/>
      <c r="I19" s="59"/>
      <c r="J19" s="59"/>
      <c r="K19" s="52">
        <f>SUM(H19:J19)</f>
        <v>0</v>
      </c>
      <c r="L19" s="53">
        <f>ROUND(E19*F19,2)</f>
        <v>0</v>
      </c>
      <c r="M19" s="54">
        <f>ROUND(E19*H19,2)</f>
        <v>0</v>
      </c>
      <c r="N19" s="54">
        <f>ROUND(E19*I19,2)</f>
        <v>0</v>
      </c>
      <c r="O19" s="54">
        <f>ROUND(E19*J19,2)</f>
        <v>0</v>
      </c>
      <c r="P19" s="55">
        <f>SUM(M19:O19)</f>
        <v>0</v>
      </c>
    </row>
    <row r="20" spans="1:16" ht="12.75">
      <c r="A20" s="75"/>
      <c r="B20" s="86"/>
      <c r="C20" s="138" t="s">
        <v>197</v>
      </c>
      <c r="D20" s="56" t="s">
        <v>18</v>
      </c>
      <c r="E20" s="77">
        <f>E19*10.1</f>
        <v>2292.7</v>
      </c>
      <c r="F20" s="62"/>
      <c r="G20" s="62"/>
      <c r="H20" s="51"/>
      <c r="I20" s="59"/>
      <c r="J20" s="59"/>
      <c r="K20" s="52">
        <f>SUM(H20:J20)</f>
        <v>0</v>
      </c>
      <c r="L20" s="53">
        <f>ROUND(E20*F20,2)</f>
        <v>0</v>
      </c>
      <c r="M20" s="54">
        <f>ROUND(E20*H20,2)</f>
        <v>0</v>
      </c>
      <c r="N20" s="54">
        <f>ROUND(E20*I20,2)</f>
        <v>0</v>
      </c>
      <c r="O20" s="54">
        <f>ROUND(E20*J20,2)</f>
        <v>0</v>
      </c>
      <c r="P20" s="55">
        <f>SUM(M20:O20)</f>
        <v>0</v>
      </c>
    </row>
    <row r="21" spans="1:16" ht="12.75">
      <c r="A21" s="171"/>
      <c r="B21" s="167"/>
      <c r="C21" s="138" t="s">
        <v>237</v>
      </c>
      <c r="D21" s="56" t="s">
        <v>11</v>
      </c>
      <c r="E21" s="77">
        <v>227</v>
      </c>
      <c r="F21" s="62"/>
      <c r="G21" s="62"/>
      <c r="H21" s="51"/>
      <c r="I21" s="79"/>
      <c r="J21" s="79"/>
      <c r="K21" s="52">
        <f>SUM(H21:J21)</f>
        <v>0</v>
      </c>
      <c r="L21" s="81">
        <f>ROUND(E21*F21,2)</f>
        <v>0</v>
      </c>
      <c r="M21" s="82">
        <f>ROUND(E21*H21,2)</f>
        <v>0</v>
      </c>
      <c r="N21" s="82">
        <f>ROUND(E21*I21,2)</f>
        <v>0</v>
      </c>
      <c r="O21" s="82">
        <f>ROUND(E21*J21,2)</f>
        <v>0</v>
      </c>
      <c r="P21" s="83">
        <f>SUM(M21:O21)</f>
        <v>0</v>
      </c>
    </row>
    <row r="22" spans="1:16" ht="24">
      <c r="A22" s="75">
        <f>A19+1</f>
        <v>5</v>
      </c>
      <c r="B22" s="86" t="s">
        <v>163</v>
      </c>
      <c r="C22" s="137" t="s">
        <v>174</v>
      </c>
      <c r="D22" s="56" t="s">
        <v>11</v>
      </c>
      <c r="E22" s="77">
        <v>227</v>
      </c>
      <c r="F22" s="62"/>
      <c r="G22" s="62"/>
      <c r="H22" s="51"/>
      <c r="I22" s="59"/>
      <c r="J22" s="59"/>
      <c r="K22" s="52">
        <f t="shared" si="0"/>
        <v>0</v>
      </c>
      <c r="L22" s="53">
        <f t="shared" si="1"/>
        <v>0</v>
      </c>
      <c r="M22" s="54">
        <f t="shared" si="2"/>
        <v>0</v>
      </c>
      <c r="N22" s="54">
        <f t="shared" si="3"/>
        <v>0</v>
      </c>
      <c r="O22" s="54">
        <f t="shared" si="4"/>
        <v>0</v>
      </c>
      <c r="P22" s="55">
        <f t="shared" si="5"/>
        <v>0</v>
      </c>
    </row>
    <row r="23" spans="1:16" ht="12.75">
      <c r="A23" s="75"/>
      <c r="B23" s="86"/>
      <c r="C23" s="138" t="s">
        <v>175</v>
      </c>
      <c r="D23" s="56" t="s">
        <v>11</v>
      </c>
      <c r="E23" s="77">
        <f>E22*1.1</f>
        <v>249.70000000000002</v>
      </c>
      <c r="F23" s="62"/>
      <c r="G23" s="62"/>
      <c r="H23" s="51"/>
      <c r="I23" s="59"/>
      <c r="J23" s="59"/>
      <c r="K23" s="52">
        <f t="shared" si="0"/>
        <v>0</v>
      </c>
      <c r="L23" s="53">
        <f t="shared" si="1"/>
        <v>0</v>
      </c>
      <c r="M23" s="54">
        <f t="shared" si="2"/>
        <v>0</v>
      </c>
      <c r="N23" s="54">
        <f t="shared" si="3"/>
        <v>0</v>
      </c>
      <c r="O23" s="54">
        <f t="shared" si="4"/>
        <v>0</v>
      </c>
      <c r="P23" s="55">
        <f t="shared" si="5"/>
        <v>0</v>
      </c>
    </row>
    <row r="24" spans="1:16" ht="12.75">
      <c r="A24" s="75"/>
      <c r="B24" s="86"/>
      <c r="C24" s="138" t="s">
        <v>17</v>
      </c>
      <c r="D24" s="56" t="s">
        <v>18</v>
      </c>
      <c r="E24" s="77">
        <f>E22*7.5</f>
        <v>1702.5</v>
      </c>
      <c r="F24" s="62"/>
      <c r="G24" s="62"/>
      <c r="H24" s="51"/>
      <c r="I24" s="59"/>
      <c r="J24" s="59"/>
      <c r="K24" s="52">
        <f t="shared" si="0"/>
        <v>0</v>
      </c>
      <c r="L24" s="53">
        <f t="shared" si="1"/>
        <v>0</v>
      </c>
      <c r="M24" s="54">
        <f t="shared" si="2"/>
        <v>0</v>
      </c>
      <c r="N24" s="54">
        <f t="shared" si="3"/>
        <v>0</v>
      </c>
      <c r="O24" s="54">
        <f t="shared" si="4"/>
        <v>0</v>
      </c>
      <c r="P24" s="55">
        <f t="shared" si="5"/>
        <v>0</v>
      </c>
    </row>
    <row r="25" spans="1:16" ht="12.75">
      <c r="A25" s="75"/>
      <c r="B25" s="86"/>
      <c r="C25" s="138" t="s">
        <v>19</v>
      </c>
      <c r="D25" s="56" t="s">
        <v>7</v>
      </c>
      <c r="E25" s="77">
        <f>E22*5.5</f>
        <v>1248.5</v>
      </c>
      <c r="F25" s="62"/>
      <c r="G25" s="62"/>
      <c r="H25" s="51"/>
      <c r="I25" s="59"/>
      <c r="J25" s="59"/>
      <c r="K25" s="52">
        <f t="shared" si="0"/>
        <v>0</v>
      </c>
      <c r="L25" s="53">
        <f t="shared" si="1"/>
        <v>0</v>
      </c>
      <c r="M25" s="54">
        <f t="shared" si="2"/>
        <v>0</v>
      </c>
      <c r="N25" s="54">
        <f t="shared" si="3"/>
        <v>0</v>
      </c>
      <c r="O25" s="54">
        <f t="shared" si="4"/>
        <v>0</v>
      </c>
      <c r="P25" s="55">
        <f t="shared" si="5"/>
        <v>0</v>
      </c>
    </row>
    <row r="26" spans="1:16" ht="24">
      <c r="A26" s="75">
        <f>A22+1</f>
        <v>6</v>
      </c>
      <c r="B26" s="86" t="s">
        <v>157</v>
      </c>
      <c r="C26" s="137" t="s">
        <v>22</v>
      </c>
      <c r="D26" s="56" t="s">
        <v>11</v>
      </c>
      <c r="E26" s="77">
        <f>E22</f>
        <v>227</v>
      </c>
      <c r="F26" s="62"/>
      <c r="G26" s="62"/>
      <c r="H26" s="51"/>
      <c r="I26" s="59"/>
      <c r="J26" s="59"/>
      <c r="K26" s="52">
        <f t="shared" si="0"/>
        <v>0</v>
      </c>
      <c r="L26" s="53">
        <f t="shared" si="1"/>
        <v>0</v>
      </c>
      <c r="M26" s="54">
        <f t="shared" si="2"/>
        <v>0</v>
      </c>
      <c r="N26" s="54">
        <f t="shared" si="3"/>
        <v>0</v>
      </c>
      <c r="O26" s="54">
        <f t="shared" si="4"/>
        <v>0</v>
      </c>
      <c r="P26" s="55">
        <f t="shared" si="5"/>
        <v>0</v>
      </c>
    </row>
    <row r="27" spans="1:16" ht="12.75">
      <c r="A27" s="75"/>
      <c r="B27" s="86"/>
      <c r="C27" s="138" t="s">
        <v>20</v>
      </c>
      <c r="D27" s="56" t="s">
        <v>11</v>
      </c>
      <c r="E27" s="77">
        <f>E26*1.2</f>
        <v>272.4</v>
      </c>
      <c r="F27" s="62"/>
      <c r="G27" s="62"/>
      <c r="H27" s="51"/>
      <c r="I27" s="59"/>
      <c r="J27" s="59"/>
      <c r="K27" s="52">
        <f t="shared" si="0"/>
        <v>0</v>
      </c>
      <c r="L27" s="53">
        <f t="shared" si="1"/>
        <v>0</v>
      </c>
      <c r="M27" s="54">
        <f t="shared" si="2"/>
        <v>0</v>
      </c>
      <c r="N27" s="54">
        <f t="shared" si="3"/>
        <v>0</v>
      </c>
      <c r="O27" s="54">
        <f t="shared" si="4"/>
        <v>0</v>
      </c>
      <c r="P27" s="55">
        <f t="shared" si="5"/>
        <v>0</v>
      </c>
    </row>
    <row r="28" spans="1:16" ht="12.75">
      <c r="A28" s="75"/>
      <c r="B28" s="86"/>
      <c r="C28" s="138" t="s">
        <v>21</v>
      </c>
      <c r="D28" s="56" t="s">
        <v>18</v>
      </c>
      <c r="E28" s="77">
        <f>E26*6.5</f>
        <v>1475.5</v>
      </c>
      <c r="F28" s="62"/>
      <c r="G28" s="62"/>
      <c r="H28" s="51"/>
      <c r="I28" s="59"/>
      <c r="J28" s="59"/>
      <c r="K28" s="52">
        <f t="shared" si="0"/>
        <v>0</v>
      </c>
      <c r="L28" s="53">
        <f t="shared" si="1"/>
        <v>0</v>
      </c>
      <c r="M28" s="54">
        <f t="shared" si="2"/>
        <v>0</v>
      </c>
      <c r="N28" s="54">
        <f t="shared" si="3"/>
        <v>0</v>
      </c>
      <c r="O28" s="54">
        <f t="shared" si="4"/>
        <v>0</v>
      </c>
      <c r="P28" s="55">
        <f t="shared" si="5"/>
        <v>0</v>
      </c>
    </row>
    <row r="29" spans="1:16" ht="12.75">
      <c r="A29" s="75"/>
      <c r="B29" s="86"/>
      <c r="C29" s="138" t="s">
        <v>23</v>
      </c>
      <c r="D29" s="56" t="s">
        <v>3</v>
      </c>
      <c r="E29" s="77">
        <v>72</v>
      </c>
      <c r="F29" s="62"/>
      <c r="G29" s="62"/>
      <c r="H29" s="51"/>
      <c r="I29" s="59"/>
      <c r="J29" s="59"/>
      <c r="K29" s="52">
        <f t="shared" si="0"/>
        <v>0</v>
      </c>
      <c r="L29" s="53">
        <f t="shared" si="1"/>
        <v>0</v>
      </c>
      <c r="M29" s="54">
        <f t="shared" si="2"/>
        <v>0</v>
      </c>
      <c r="N29" s="54">
        <f t="shared" si="3"/>
        <v>0</v>
      </c>
      <c r="O29" s="54">
        <f t="shared" si="4"/>
        <v>0</v>
      </c>
      <c r="P29" s="55">
        <f t="shared" si="5"/>
        <v>0</v>
      </c>
    </row>
    <row r="30" spans="1:16" ht="24">
      <c r="A30" s="75">
        <f>A26+1</f>
        <v>7</v>
      </c>
      <c r="B30" s="86" t="s">
        <v>107</v>
      </c>
      <c r="C30" s="137" t="s">
        <v>24</v>
      </c>
      <c r="D30" s="56" t="s">
        <v>11</v>
      </c>
      <c r="E30" s="77">
        <f>E26</f>
        <v>227</v>
      </c>
      <c r="F30" s="62"/>
      <c r="G30" s="62"/>
      <c r="H30" s="51"/>
      <c r="I30" s="59"/>
      <c r="J30" s="59"/>
      <c r="K30" s="52">
        <f t="shared" si="0"/>
        <v>0</v>
      </c>
      <c r="L30" s="53">
        <f t="shared" si="1"/>
        <v>0</v>
      </c>
      <c r="M30" s="54">
        <f t="shared" si="2"/>
        <v>0</v>
      </c>
      <c r="N30" s="54">
        <f t="shared" si="3"/>
        <v>0</v>
      </c>
      <c r="O30" s="54">
        <f t="shared" si="4"/>
        <v>0</v>
      </c>
      <c r="P30" s="55">
        <f t="shared" si="5"/>
        <v>0</v>
      </c>
    </row>
    <row r="31" spans="1:16" ht="12.75">
      <c r="A31" s="75"/>
      <c r="B31" s="86"/>
      <c r="C31" s="138" t="s">
        <v>233</v>
      </c>
      <c r="D31" s="56" t="s">
        <v>16</v>
      </c>
      <c r="E31" s="77">
        <f>E30*0.2</f>
        <v>45.400000000000006</v>
      </c>
      <c r="F31" s="62"/>
      <c r="G31" s="62"/>
      <c r="H31" s="51"/>
      <c r="I31" s="59"/>
      <c r="J31" s="59"/>
      <c r="K31" s="52">
        <f t="shared" si="0"/>
        <v>0</v>
      </c>
      <c r="L31" s="53">
        <f t="shared" si="1"/>
        <v>0</v>
      </c>
      <c r="M31" s="54">
        <f t="shared" si="2"/>
        <v>0</v>
      </c>
      <c r="N31" s="54">
        <f t="shared" si="3"/>
        <v>0</v>
      </c>
      <c r="O31" s="54">
        <f t="shared" si="4"/>
        <v>0</v>
      </c>
      <c r="P31" s="55">
        <f t="shared" si="5"/>
        <v>0</v>
      </c>
    </row>
    <row r="32" spans="1:16" ht="24">
      <c r="A32" s="75">
        <f>A30+1</f>
        <v>8</v>
      </c>
      <c r="B32" s="86" t="s">
        <v>103</v>
      </c>
      <c r="C32" s="137" t="s">
        <v>156</v>
      </c>
      <c r="D32" s="56" t="s">
        <v>11</v>
      </c>
      <c r="E32" s="77">
        <f>E30</f>
        <v>227</v>
      </c>
      <c r="F32" s="62"/>
      <c r="G32" s="62"/>
      <c r="H32" s="51"/>
      <c r="I32" s="59"/>
      <c r="J32" s="59"/>
      <c r="K32" s="52">
        <f t="shared" si="0"/>
        <v>0</v>
      </c>
      <c r="L32" s="53">
        <f t="shared" si="1"/>
        <v>0</v>
      </c>
      <c r="M32" s="54">
        <f t="shared" si="2"/>
        <v>0</v>
      </c>
      <c r="N32" s="54">
        <f t="shared" si="3"/>
        <v>0</v>
      </c>
      <c r="O32" s="54">
        <f t="shared" si="4"/>
        <v>0</v>
      </c>
      <c r="P32" s="55">
        <f t="shared" si="5"/>
        <v>0</v>
      </c>
    </row>
    <row r="33" spans="1:16" ht="24">
      <c r="A33" s="75"/>
      <c r="B33" s="86"/>
      <c r="C33" s="138" t="s">
        <v>232</v>
      </c>
      <c r="D33" s="56" t="s">
        <v>18</v>
      </c>
      <c r="E33" s="77">
        <f>E32*3.2</f>
        <v>726.4000000000001</v>
      </c>
      <c r="F33" s="62"/>
      <c r="G33" s="62"/>
      <c r="H33" s="51"/>
      <c r="I33" s="59"/>
      <c r="J33" s="59"/>
      <c r="K33" s="52">
        <f t="shared" si="0"/>
        <v>0</v>
      </c>
      <c r="L33" s="53">
        <f t="shared" si="1"/>
        <v>0</v>
      </c>
      <c r="M33" s="54">
        <f t="shared" si="2"/>
        <v>0</v>
      </c>
      <c r="N33" s="54">
        <f t="shared" si="3"/>
        <v>0</v>
      </c>
      <c r="O33" s="54">
        <f t="shared" si="4"/>
        <v>0</v>
      </c>
      <c r="P33" s="55">
        <f t="shared" si="5"/>
        <v>0</v>
      </c>
    </row>
    <row r="34" spans="1:16" ht="12.75">
      <c r="A34" s="75">
        <f>A32+1</f>
        <v>9</v>
      </c>
      <c r="B34" s="86" t="s">
        <v>119</v>
      </c>
      <c r="C34" s="137" t="s">
        <v>199</v>
      </c>
      <c r="D34" s="56" t="s">
        <v>124</v>
      </c>
      <c r="E34" s="77">
        <v>8</v>
      </c>
      <c r="F34" s="62"/>
      <c r="G34" s="62"/>
      <c r="H34" s="51"/>
      <c r="I34" s="59"/>
      <c r="J34" s="59"/>
      <c r="K34" s="52">
        <f>SUM(H34:J34)</f>
        <v>0</v>
      </c>
      <c r="L34" s="53">
        <f>ROUND(E34*F34,2)</f>
        <v>0</v>
      </c>
      <c r="M34" s="54">
        <f>ROUND(E34*H34,2)</f>
        <v>0</v>
      </c>
      <c r="N34" s="54">
        <f>ROUND(E34*I34,2)</f>
        <v>0</v>
      </c>
      <c r="O34" s="54">
        <f>ROUND(E34*J34,2)</f>
        <v>0</v>
      </c>
      <c r="P34" s="55">
        <f>SUM(M34:O34)</f>
        <v>0</v>
      </c>
    </row>
    <row r="35" spans="1:16" ht="36">
      <c r="A35" s="75">
        <f>A34+1</f>
        <v>10</v>
      </c>
      <c r="B35" s="86" t="s">
        <v>191</v>
      </c>
      <c r="C35" s="137" t="s">
        <v>200</v>
      </c>
      <c r="D35" s="56" t="s">
        <v>3</v>
      </c>
      <c r="E35" s="77">
        <v>45.2</v>
      </c>
      <c r="F35" s="62"/>
      <c r="G35" s="62"/>
      <c r="H35" s="51"/>
      <c r="I35" s="59"/>
      <c r="J35" s="59"/>
      <c r="K35" s="52">
        <f>SUM(H35:J35)</f>
        <v>0</v>
      </c>
      <c r="L35" s="53">
        <f>ROUND(E35*F35,2)</f>
        <v>0</v>
      </c>
      <c r="M35" s="54">
        <f>ROUND(E35*H35,2)</f>
        <v>0</v>
      </c>
      <c r="N35" s="54">
        <f>ROUND(E35*I35,2)</f>
        <v>0</v>
      </c>
      <c r="O35" s="54">
        <f>ROUND(E35*J35,2)</f>
        <v>0</v>
      </c>
      <c r="P35" s="55">
        <f>SUM(M35:O35)</f>
        <v>0</v>
      </c>
    </row>
    <row r="36" spans="1:16" ht="24">
      <c r="A36" s="75">
        <f>A35+1</f>
        <v>11</v>
      </c>
      <c r="B36" s="86" t="s">
        <v>120</v>
      </c>
      <c r="C36" s="137" t="s">
        <v>231</v>
      </c>
      <c r="D36" s="56" t="s">
        <v>3</v>
      </c>
      <c r="E36" s="77">
        <v>12.2</v>
      </c>
      <c r="F36" s="62"/>
      <c r="G36" s="62"/>
      <c r="H36" s="51"/>
      <c r="I36" s="59"/>
      <c r="J36" s="59"/>
      <c r="K36" s="52">
        <f>SUM(H36:J36)</f>
        <v>0</v>
      </c>
      <c r="L36" s="53">
        <f>ROUND(E36*F36,2)</f>
        <v>0</v>
      </c>
      <c r="M36" s="54">
        <f>ROUND(E36*H36,2)</f>
        <v>0</v>
      </c>
      <c r="N36" s="54">
        <f>ROUND(E36*I36,2)</f>
        <v>0</v>
      </c>
      <c r="O36" s="54">
        <f>ROUND(E36*J36,2)</f>
        <v>0</v>
      </c>
      <c r="P36" s="55">
        <f>SUM(M36:O36)</f>
        <v>0</v>
      </c>
    </row>
    <row r="37" spans="1:16" ht="24">
      <c r="A37" s="75">
        <f>A36+1</f>
        <v>12</v>
      </c>
      <c r="B37" s="86" t="s">
        <v>73</v>
      </c>
      <c r="C37" s="137" t="s">
        <v>201</v>
      </c>
      <c r="D37" s="56" t="s">
        <v>124</v>
      </c>
      <c r="E37" s="77">
        <v>4</v>
      </c>
      <c r="F37" s="62"/>
      <c r="G37" s="62"/>
      <c r="H37" s="51"/>
      <c r="I37" s="59"/>
      <c r="J37" s="59"/>
      <c r="K37" s="52">
        <f>SUM(H37:J37)</f>
        <v>0</v>
      </c>
      <c r="L37" s="53">
        <f>ROUND(E37*F37,2)</f>
        <v>0</v>
      </c>
      <c r="M37" s="54">
        <f>ROUND(E37*H37,2)</f>
        <v>0</v>
      </c>
      <c r="N37" s="54">
        <f>ROUND(E37*I37,2)</f>
        <v>0</v>
      </c>
      <c r="O37" s="54">
        <f>ROUND(E37*J37,2)</f>
        <v>0</v>
      </c>
      <c r="P37" s="55">
        <f>SUM(M37:O37)</f>
        <v>0</v>
      </c>
    </row>
    <row r="38" spans="1:16" s="168" customFormat="1" ht="12.75">
      <c r="A38" s="166"/>
      <c r="B38" s="167"/>
      <c r="C38" s="170" t="s">
        <v>177</v>
      </c>
      <c r="D38" s="56"/>
      <c r="E38" s="77"/>
      <c r="F38" s="79"/>
      <c r="G38" s="79"/>
      <c r="H38" s="51"/>
      <c r="I38" s="79"/>
      <c r="J38" s="79"/>
      <c r="K38" s="80"/>
      <c r="L38" s="81"/>
      <c r="M38" s="82"/>
      <c r="N38" s="82"/>
      <c r="O38" s="82"/>
      <c r="P38" s="83"/>
    </row>
    <row r="39" spans="1:16" ht="12.75">
      <c r="A39" s="75">
        <f>A37+1</f>
        <v>13</v>
      </c>
      <c r="B39" s="86" t="s">
        <v>71</v>
      </c>
      <c r="C39" s="137" t="s">
        <v>126</v>
      </c>
      <c r="D39" s="56" t="s">
        <v>3</v>
      </c>
      <c r="E39" s="77">
        <v>52.8</v>
      </c>
      <c r="F39" s="62"/>
      <c r="G39" s="62"/>
      <c r="H39" s="51"/>
      <c r="I39" s="59"/>
      <c r="J39" s="59"/>
      <c r="K39" s="52">
        <f t="shared" si="0"/>
        <v>0</v>
      </c>
      <c r="L39" s="53">
        <f t="shared" si="1"/>
        <v>0</v>
      </c>
      <c r="M39" s="54">
        <f t="shared" si="2"/>
        <v>0</v>
      </c>
      <c r="N39" s="54">
        <f t="shared" si="3"/>
        <v>0</v>
      </c>
      <c r="O39" s="54">
        <f t="shared" si="4"/>
        <v>0</v>
      </c>
      <c r="P39" s="55">
        <f t="shared" si="5"/>
        <v>0</v>
      </c>
    </row>
    <row r="40" spans="1:16" ht="36">
      <c r="A40" s="75">
        <f>A39+1</f>
        <v>14</v>
      </c>
      <c r="B40" s="86" t="s">
        <v>72</v>
      </c>
      <c r="C40" s="137" t="s">
        <v>205</v>
      </c>
      <c r="D40" s="56" t="s">
        <v>11</v>
      </c>
      <c r="E40" s="77">
        <v>41</v>
      </c>
      <c r="F40" s="62"/>
      <c r="G40" s="62"/>
      <c r="H40" s="51"/>
      <c r="I40" s="59"/>
      <c r="J40" s="59"/>
      <c r="K40" s="52">
        <f>SUM(H40:J40)</f>
        <v>0</v>
      </c>
      <c r="L40" s="53">
        <f>ROUND(E40*F40,2)</f>
        <v>0</v>
      </c>
      <c r="M40" s="54">
        <f>ROUND(E40*H40,2)</f>
        <v>0</v>
      </c>
      <c r="N40" s="54">
        <f>ROUND(E40*I40,2)</f>
        <v>0</v>
      </c>
      <c r="O40" s="54">
        <f>ROUND(E40*J40,2)</f>
        <v>0</v>
      </c>
      <c r="P40" s="55">
        <f>SUM(M40:O40)</f>
        <v>0</v>
      </c>
    </row>
    <row r="41" spans="1:16" ht="12.75">
      <c r="A41" s="75">
        <f aca="true" t="shared" si="6" ref="A41:A46">A40+1</f>
        <v>15</v>
      </c>
      <c r="B41" s="86" t="s">
        <v>215</v>
      </c>
      <c r="C41" s="137" t="s">
        <v>25</v>
      </c>
      <c r="D41" s="56" t="s">
        <v>26</v>
      </c>
      <c r="E41" s="77">
        <v>82</v>
      </c>
      <c r="F41" s="62"/>
      <c r="G41" s="62"/>
      <c r="H41" s="51"/>
      <c r="I41" s="59"/>
      <c r="J41" s="59"/>
      <c r="K41" s="52">
        <f t="shared" si="0"/>
        <v>0</v>
      </c>
      <c r="L41" s="53">
        <f t="shared" si="1"/>
        <v>0</v>
      </c>
      <c r="M41" s="54">
        <f t="shared" si="2"/>
        <v>0</v>
      </c>
      <c r="N41" s="54">
        <f t="shared" si="3"/>
        <v>0</v>
      </c>
      <c r="O41" s="54">
        <f t="shared" si="4"/>
        <v>0</v>
      </c>
      <c r="P41" s="55">
        <f t="shared" si="5"/>
        <v>0</v>
      </c>
    </row>
    <row r="42" spans="1:16" ht="24">
      <c r="A42" s="75">
        <f t="shared" si="6"/>
        <v>16</v>
      </c>
      <c r="B42" s="86" t="s">
        <v>216</v>
      </c>
      <c r="C42" s="137" t="s">
        <v>204</v>
      </c>
      <c r="D42" s="56" t="s">
        <v>26</v>
      </c>
      <c r="E42" s="77">
        <v>20</v>
      </c>
      <c r="F42" s="62"/>
      <c r="G42" s="62"/>
      <c r="H42" s="51"/>
      <c r="I42" s="59"/>
      <c r="J42" s="59"/>
      <c r="K42" s="52">
        <f t="shared" si="0"/>
        <v>0</v>
      </c>
      <c r="L42" s="53">
        <f t="shared" si="1"/>
        <v>0</v>
      </c>
      <c r="M42" s="54">
        <f t="shared" si="2"/>
        <v>0</v>
      </c>
      <c r="N42" s="54">
        <f t="shared" si="3"/>
        <v>0</v>
      </c>
      <c r="O42" s="54">
        <f t="shared" si="4"/>
        <v>0</v>
      </c>
      <c r="P42" s="55">
        <f t="shared" si="5"/>
        <v>0</v>
      </c>
    </row>
    <row r="43" spans="1:16" ht="12.75">
      <c r="A43" s="75">
        <f t="shared" si="6"/>
        <v>17</v>
      </c>
      <c r="B43" s="86" t="s">
        <v>217</v>
      </c>
      <c r="C43" s="139" t="s">
        <v>162</v>
      </c>
      <c r="D43" s="56" t="s">
        <v>26</v>
      </c>
      <c r="E43" s="77">
        <v>20</v>
      </c>
      <c r="F43" s="62"/>
      <c r="G43" s="62"/>
      <c r="H43" s="51"/>
      <c r="I43" s="59"/>
      <c r="J43" s="59"/>
      <c r="K43" s="52">
        <f t="shared" si="0"/>
        <v>0</v>
      </c>
      <c r="L43" s="53">
        <f t="shared" si="1"/>
        <v>0</v>
      </c>
      <c r="M43" s="54">
        <f t="shared" si="2"/>
        <v>0</v>
      </c>
      <c r="N43" s="54">
        <f t="shared" si="3"/>
        <v>0</v>
      </c>
      <c r="O43" s="54">
        <f t="shared" si="4"/>
        <v>0</v>
      </c>
      <c r="P43" s="55">
        <f t="shared" si="5"/>
        <v>0</v>
      </c>
    </row>
    <row r="44" spans="1:16" ht="12.75">
      <c r="A44" s="75">
        <f t="shared" si="6"/>
        <v>18</v>
      </c>
      <c r="B44" s="86" t="s">
        <v>218</v>
      </c>
      <c r="C44" s="137" t="s">
        <v>212</v>
      </c>
      <c r="D44" s="56" t="s">
        <v>18</v>
      </c>
      <c r="E44" s="77">
        <v>505</v>
      </c>
      <c r="F44" s="62"/>
      <c r="G44" s="62"/>
      <c r="H44" s="51"/>
      <c r="I44" s="59"/>
      <c r="J44" s="59"/>
      <c r="K44" s="52">
        <f t="shared" si="0"/>
        <v>0</v>
      </c>
      <c r="L44" s="53">
        <f t="shared" si="1"/>
        <v>0</v>
      </c>
      <c r="M44" s="54">
        <f t="shared" si="2"/>
        <v>0</v>
      </c>
      <c r="N44" s="54">
        <f t="shared" si="3"/>
        <v>0</v>
      </c>
      <c r="O44" s="54">
        <f t="shared" si="4"/>
        <v>0</v>
      </c>
      <c r="P44" s="55">
        <f t="shared" si="5"/>
        <v>0</v>
      </c>
    </row>
    <row r="45" spans="1:16" ht="12.75">
      <c r="A45" s="75">
        <f t="shared" si="6"/>
        <v>19</v>
      </c>
      <c r="B45" s="86" t="s">
        <v>219</v>
      </c>
      <c r="C45" s="137" t="s">
        <v>27</v>
      </c>
      <c r="D45" s="56" t="s">
        <v>26</v>
      </c>
      <c r="E45" s="77">
        <v>34</v>
      </c>
      <c r="F45" s="62"/>
      <c r="G45" s="62"/>
      <c r="H45" s="51"/>
      <c r="I45" s="59"/>
      <c r="J45" s="59"/>
      <c r="K45" s="52">
        <f t="shared" si="0"/>
        <v>0</v>
      </c>
      <c r="L45" s="53">
        <f t="shared" si="1"/>
        <v>0</v>
      </c>
      <c r="M45" s="54">
        <f t="shared" si="2"/>
        <v>0</v>
      </c>
      <c r="N45" s="54">
        <f t="shared" si="3"/>
        <v>0</v>
      </c>
      <c r="O45" s="54">
        <f t="shared" si="4"/>
        <v>0</v>
      </c>
      <c r="P45" s="55">
        <f t="shared" si="5"/>
        <v>0</v>
      </c>
    </row>
    <row r="46" spans="1:16" ht="24">
      <c r="A46" s="75">
        <f t="shared" si="6"/>
        <v>20</v>
      </c>
      <c r="B46" s="86" t="s">
        <v>220</v>
      </c>
      <c r="C46" s="139" t="s">
        <v>130</v>
      </c>
      <c r="D46" s="56" t="s">
        <v>11</v>
      </c>
      <c r="E46" s="77">
        <v>30</v>
      </c>
      <c r="F46" s="62"/>
      <c r="G46" s="62"/>
      <c r="H46" s="51"/>
      <c r="I46" s="59"/>
      <c r="J46" s="59"/>
      <c r="K46" s="52">
        <f t="shared" si="0"/>
        <v>0</v>
      </c>
      <c r="L46" s="53">
        <f t="shared" si="1"/>
        <v>0</v>
      </c>
      <c r="M46" s="54">
        <f t="shared" si="2"/>
        <v>0</v>
      </c>
      <c r="N46" s="54">
        <f t="shared" si="3"/>
        <v>0</v>
      </c>
      <c r="O46" s="54">
        <f t="shared" si="4"/>
        <v>0</v>
      </c>
      <c r="P46" s="55">
        <f t="shared" si="5"/>
        <v>0</v>
      </c>
    </row>
    <row r="47" spans="1:16" ht="12.75">
      <c r="A47" s="75"/>
      <c r="B47" s="86"/>
      <c r="C47" s="140" t="s">
        <v>129</v>
      </c>
      <c r="D47" s="56" t="s">
        <v>26</v>
      </c>
      <c r="E47" s="77">
        <f>E46*0.2</f>
        <v>6</v>
      </c>
      <c r="F47" s="62"/>
      <c r="G47" s="62"/>
      <c r="H47" s="51"/>
      <c r="I47" s="59"/>
      <c r="J47" s="59"/>
      <c r="K47" s="52">
        <f>SUM(H47:J47)</f>
        <v>0</v>
      </c>
      <c r="L47" s="53">
        <f>ROUND(E47*F47,2)</f>
        <v>0</v>
      </c>
      <c r="M47" s="54">
        <f>ROUND(E47*H47,2)</f>
        <v>0</v>
      </c>
      <c r="N47" s="54">
        <f>ROUND(E47*I47,2)</f>
        <v>0</v>
      </c>
      <c r="O47" s="54">
        <f>ROUND(E47*J47,2)</f>
        <v>0</v>
      </c>
      <c r="P47" s="55">
        <f>SUM(M47:O47)</f>
        <v>0</v>
      </c>
    </row>
    <row r="48" spans="1:16" ht="12.75">
      <c r="A48" s="75"/>
      <c r="B48" s="86"/>
      <c r="C48" s="140" t="s">
        <v>128</v>
      </c>
      <c r="D48" s="56" t="s">
        <v>26</v>
      </c>
      <c r="E48" s="77">
        <f>E46*0.15</f>
        <v>4.5</v>
      </c>
      <c r="F48" s="62"/>
      <c r="G48" s="62"/>
      <c r="H48" s="51"/>
      <c r="I48" s="59"/>
      <c r="J48" s="59"/>
      <c r="K48" s="52">
        <f t="shared" si="0"/>
        <v>0</v>
      </c>
      <c r="L48" s="53">
        <f t="shared" si="1"/>
        <v>0</v>
      </c>
      <c r="M48" s="54">
        <f t="shared" si="2"/>
        <v>0</v>
      </c>
      <c r="N48" s="54">
        <f t="shared" si="3"/>
        <v>0</v>
      </c>
      <c r="O48" s="54">
        <f t="shared" si="4"/>
        <v>0</v>
      </c>
      <c r="P48" s="55">
        <f t="shared" si="5"/>
        <v>0</v>
      </c>
    </row>
    <row r="49" spans="1:16" ht="24">
      <c r="A49" s="75"/>
      <c r="B49" s="86"/>
      <c r="C49" s="140" t="s">
        <v>206</v>
      </c>
      <c r="D49" s="56" t="s">
        <v>11</v>
      </c>
      <c r="E49" s="77">
        <v>32</v>
      </c>
      <c r="F49" s="62"/>
      <c r="G49" s="62"/>
      <c r="H49" s="51"/>
      <c r="I49" s="59"/>
      <c r="J49" s="59"/>
      <c r="K49" s="52">
        <f t="shared" si="0"/>
        <v>0</v>
      </c>
      <c r="L49" s="53">
        <f t="shared" si="1"/>
        <v>0</v>
      </c>
      <c r="M49" s="54">
        <f t="shared" si="2"/>
        <v>0</v>
      </c>
      <c r="N49" s="54">
        <f t="shared" si="3"/>
        <v>0</v>
      </c>
      <c r="O49" s="54">
        <f t="shared" si="4"/>
        <v>0</v>
      </c>
      <c r="P49" s="55">
        <f t="shared" si="5"/>
        <v>0</v>
      </c>
    </row>
    <row r="50" spans="1:16" ht="12.75">
      <c r="A50" s="75"/>
      <c r="B50" s="86"/>
      <c r="C50" s="140" t="s">
        <v>127</v>
      </c>
      <c r="D50" s="56" t="s">
        <v>11</v>
      </c>
      <c r="E50" s="77">
        <f>E46*1.05</f>
        <v>31.5</v>
      </c>
      <c r="F50" s="62"/>
      <c r="G50" s="62"/>
      <c r="H50" s="51"/>
      <c r="I50" s="59"/>
      <c r="J50" s="59"/>
      <c r="K50" s="52">
        <f t="shared" si="0"/>
        <v>0</v>
      </c>
      <c r="L50" s="53">
        <f t="shared" si="1"/>
        <v>0</v>
      </c>
      <c r="M50" s="54">
        <f t="shared" si="2"/>
        <v>0</v>
      </c>
      <c r="N50" s="54">
        <f t="shared" si="3"/>
        <v>0</v>
      </c>
      <c r="O50" s="54">
        <f t="shared" si="4"/>
        <v>0</v>
      </c>
      <c r="P50" s="55">
        <f t="shared" si="5"/>
        <v>0</v>
      </c>
    </row>
    <row r="51" spans="1:16" ht="12.75">
      <c r="A51" s="75">
        <f>A46+1</f>
        <v>21</v>
      </c>
      <c r="B51" s="86" t="s">
        <v>191</v>
      </c>
      <c r="C51" s="137" t="s">
        <v>207</v>
      </c>
      <c r="D51" s="56" t="s">
        <v>11</v>
      </c>
      <c r="E51" s="77">
        <v>35</v>
      </c>
      <c r="F51" s="62"/>
      <c r="G51" s="62"/>
      <c r="H51" s="51"/>
      <c r="I51" s="59"/>
      <c r="J51" s="59"/>
      <c r="K51" s="52">
        <f t="shared" si="0"/>
        <v>0</v>
      </c>
      <c r="L51" s="53">
        <f t="shared" si="1"/>
        <v>0</v>
      </c>
      <c r="M51" s="54">
        <f t="shared" si="2"/>
        <v>0</v>
      </c>
      <c r="N51" s="54">
        <f t="shared" si="3"/>
        <v>0</v>
      </c>
      <c r="O51" s="54">
        <f t="shared" si="4"/>
        <v>0</v>
      </c>
      <c r="P51" s="55">
        <f t="shared" si="5"/>
        <v>0</v>
      </c>
    </row>
    <row r="52" spans="1:16" ht="12.75">
      <c r="A52" s="75"/>
      <c r="B52" s="86"/>
      <c r="C52" s="138" t="s">
        <v>15</v>
      </c>
      <c r="D52" s="56" t="s">
        <v>16</v>
      </c>
      <c r="E52" s="77">
        <f>E51*0.2</f>
        <v>7</v>
      </c>
      <c r="F52" s="62"/>
      <c r="G52" s="62"/>
      <c r="H52" s="51"/>
      <c r="I52" s="59"/>
      <c r="J52" s="59"/>
      <c r="K52" s="52">
        <f t="shared" si="0"/>
        <v>0</v>
      </c>
      <c r="L52" s="53">
        <f t="shared" si="1"/>
        <v>0</v>
      </c>
      <c r="M52" s="54">
        <f t="shared" si="2"/>
        <v>0</v>
      </c>
      <c r="N52" s="54">
        <f t="shared" si="3"/>
        <v>0</v>
      </c>
      <c r="O52" s="54">
        <f t="shared" si="4"/>
        <v>0</v>
      </c>
      <c r="P52" s="55">
        <f t="shared" si="5"/>
        <v>0</v>
      </c>
    </row>
    <row r="53" spans="1:16" ht="24">
      <c r="A53" s="75">
        <f>A51+1</f>
        <v>22</v>
      </c>
      <c r="B53" s="86" t="s">
        <v>120</v>
      </c>
      <c r="C53" s="137" t="s">
        <v>209</v>
      </c>
      <c r="D53" s="56" t="s">
        <v>11</v>
      </c>
      <c r="E53" s="77">
        <f>E51</f>
        <v>35</v>
      </c>
      <c r="F53" s="62"/>
      <c r="G53" s="62"/>
      <c r="H53" s="51"/>
      <c r="I53" s="59"/>
      <c r="J53" s="59"/>
      <c r="K53" s="52">
        <f t="shared" si="0"/>
        <v>0</v>
      </c>
      <c r="L53" s="53">
        <f t="shared" si="1"/>
        <v>0</v>
      </c>
      <c r="M53" s="54">
        <f t="shared" si="2"/>
        <v>0</v>
      </c>
      <c r="N53" s="54">
        <f t="shared" si="3"/>
        <v>0</v>
      </c>
      <c r="O53" s="54">
        <f t="shared" si="4"/>
        <v>0</v>
      </c>
      <c r="P53" s="55">
        <f t="shared" si="5"/>
        <v>0</v>
      </c>
    </row>
    <row r="54" spans="1:16" ht="24">
      <c r="A54" s="75">
        <f>A53+1</f>
        <v>23</v>
      </c>
      <c r="B54" s="86" t="s">
        <v>221</v>
      </c>
      <c r="C54" s="137" t="s">
        <v>208</v>
      </c>
      <c r="D54" s="56" t="s">
        <v>11</v>
      </c>
      <c r="E54" s="77">
        <v>92</v>
      </c>
      <c r="F54" s="62"/>
      <c r="G54" s="62"/>
      <c r="H54" s="51"/>
      <c r="I54" s="59"/>
      <c r="J54" s="59"/>
      <c r="K54" s="52">
        <f t="shared" si="0"/>
        <v>0</v>
      </c>
      <c r="L54" s="53">
        <f t="shared" si="1"/>
        <v>0</v>
      </c>
      <c r="M54" s="54">
        <f t="shared" si="2"/>
        <v>0</v>
      </c>
      <c r="N54" s="54">
        <f t="shared" si="3"/>
        <v>0</v>
      </c>
      <c r="O54" s="54">
        <f t="shared" si="4"/>
        <v>0</v>
      </c>
      <c r="P54" s="55">
        <f t="shared" si="5"/>
        <v>0</v>
      </c>
    </row>
    <row r="55" spans="1:16" ht="24">
      <c r="A55" s="75"/>
      <c r="B55" s="86"/>
      <c r="C55" s="138" t="s">
        <v>210</v>
      </c>
      <c r="D55" s="56" t="s">
        <v>11</v>
      </c>
      <c r="E55" s="77">
        <f>E54*1.05</f>
        <v>96.60000000000001</v>
      </c>
      <c r="F55" s="62"/>
      <c r="G55" s="62"/>
      <c r="H55" s="51"/>
      <c r="I55" s="59"/>
      <c r="J55" s="59"/>
      <c r="K55" s="52">
        <f t="shared" si="0"/>
        <v>0</v>
      </c>
      <c r="L55" s="53">
        <f t="shared" si="1"/>
        <v>0</v>
      </c>
      <c r="M55" s="54">
        <f t="shared" si="2"/>
        <v>0</v>
      </c>
      <c r="N55" s="54">
        <f t="shared" si="3"/>
        <v>0</v>
      </c>
      <c r="O55" s="54">
        <f t="shared" si="4"/>
        <v>0</v>
      </c>
      <c r="P55" s="55">
        <f t="shared" si="5"/>
        <v>0</v>
      </c>
    </row>
    <row r="56" spans="1:16" ht="12.75">
      <c r="A56" s="75"/>
      <c r="B56" s="86"/>
      <c r="C56" s="138" t="s">
        <v>28</v>
      </c>
      <c r="D56" s="56" t="s">
        <v>7</v>
      </c>
      <c r="E56" s="77">
        <f>E54*5</f>
        <v>460</v>
      </c>
      <c r="F56" s="62"/>
      <c r="G56" s="62"/>
      <c r="H56" s="51"/>
      <c r="I56" s="59"/>
      <c r="J56" s="59"/>
      <c r="K56" s="52">
        <f t="shared" si="0"/>
        <v>0</v>
      </c>
      <c r="L56" s="53">
        <f t="shared" si="1"/>
        <v>0</v>
      </c>
      <c r="M56" s="54">
        <f t="shared" si="2"/>
        <v>0</v>
      </c>
      <c r="N56" s="54">
        <f t="shared" si="3"/>
        <v>0</v>
      </c>
      <c r="O56" s="54">
        <f t="shared" si="4"/>
        <v>0</v>
      </c>
      <c r="P56" s="55">
        <f t="shared" si="5"/>
        <v>0</v>
      </c>
    </row>
    <row r="57" spans="1:16" ht="12.75">
      <c r="A57" s="75"/>
      <c r="B57" s="86"/>
      <c r="C57" s="138" t="s">
        <v>17</v>
      </c>
      <c r="D57" s="56" t="s">
        <v>18</v>
      </c>
      <c r="E57" s="77">
        <f>E54*7.5</f>
        <v>690</v>
      </c>
      <c r="F57" s="62"/>
      <c r="G57" s="62"/>
      <c r="H57" s="51"/>
      <c r="I57" s="59"/>
      <c r="J57" s="59"/>
      <c r="K57" s="52">
        <f t="shared" si="0"/>
        <v>0</v>
      </c>
      <c r="L57" s="53">
        <f t="shared" si="1"/>
        <v>0</v>
      </c>
      <c r="M57" s="54">
        <f t="shared" si="2"/>
        <v>0</v>
      </c>
      <c r="N57" s="54">
        <f t="shared" si="3"/>
        <v>0</v>
      </c>
      <c r="O57" s="54">
        <f t="shared" si="4"/>
        <v>0</v>
      </c>
      <c r="P57" s="55">
        <f t="shared" si="5"/>
        <v>0</v>
      </c>
    </row>
    <row r="58" spans="1:16" ht="12.75">
      <c r="A58" s="75">
        <f>A54+1</f>
        <v>24</v>
      </c>
      <c r="B58" s="86" t="s">
        <v>121</v>
      </c>
      <c r="C58" s="137" t="s">
        <v>29</v>
      </c>
      <c r="D58" s="56" t="s">
        <v>11</v>
      </c>
      <c r="E58" s="77">
        <f>E54*1</f>
        <v>92</v>
      </c>
      <c r="F58" s="62"/>
      <c r="G58" s="62"/>
      <c r="H58" s="51"/>
      <c r="I58" s="59"/>
      <c r="J58" s="59"/>
      <c r="K58" s="52">
        <f t="shared" si="0"/>
        <v>0</v>
      </c>
      <c r="L58" s="53">
        <f t="shared" si="1"/>
        <v>0</v>
      </c>
      <c r="M58" s="54">
        <f t="shared" si="2"/>
        <v>0</v>
      </c>
      <c r="N58" s="54">
        <f t="shared" si="3"/>
        <v>0</v>
      </c>
      <c r="O58" s="54">
        <f t="shared" si="4"/>
        <v>0</v>
      </c>
      <c r="P58" s="55">
        <f t="shared" si="5"/>
        <v>0</v>
      </c>
    </row>
    <row r="59" spans="1:16" ht="12.75">
      <c r="A59" s="75"/>
      <c r="B59" s="86"/>
      <c r="C59" s="138" t="s">
        <v>30</v>
      </c>
      <c r="D59" s="56" t="s">
        <v>11</v>
      </c>
      <c r="E59" s="77">
        <f>E58*1.1</f>
        <v>101.2</v>
      </c>
      <c r="F59" s="62"/>
      <c r="G59" s="62"/>
      <c r="H59" s="51"/>
      <c r="I59" s="59"/>
      <c r="J59" s="59"/>
      <c r="K59" s="52">
        <f t="shared" si="0"/>
        <v>0</v>
      </c>
      <c r="L59" s="53">
        <f t="shared" si="1"/>
        <v>0</v>
      </c>
      <c r="M59" s="54">
        <f t="shared" si="2"/>
        <v>0</v>
      </c>
      <c r="N59" s="54">
        <f t="shared" si="3"/>
        <v>0</v>
      </c>
      <c r="O59" s="54">
        <f t="shared" si="4"/>
        <v>0</v>
      </c>
      <c r="P59" s="55">
        <f t="shared" si="5"/>
        <v>0</v>
      </c>
    </row>
    <row r="60" spans="1:16" ht="12.75">
      <c r="A60" s="75"/>
      <c r="B60" s="86"/>
      <c r="C60" s="138" t="s">
        <v>23</v>
      </c>
      <c r="D60" s="56" t="s">
        <v>3</v>
      </c>
      <c r="E60" s="77">
        <v>30</v>
      </c>
      <c r="F60" s="62"/>
      <c r="G60" s="62"/>
      <c r="H60" s="51"/>
      <c r="I60" s="59"/>
      <c r="J60" s="59"/>
      <c r="K60" s="52">
        <f>SUM(H60:J60)</f>
        <v>0</v>
      </c>
      <c r="L60" s="53">
        <f>ROUND(E60*F60,2)</f>
        <v>0</v>
      </c>
      <c r="M60" s="54">
        <f>ROUND(E60*H60,2)</f>
        <v>0</v>
      </c>
      <c r="N60" s="54">
        <f>ROUND(E60*I60,2)</f>
        <v>0</v>
      </c>
      <c r="O60" s="54">
        <f>ROUND(E60*J60,2)</f>
        <v>0</v>
      </c>
      <c r="P60" s="55">
        <f>SUM(M60:O60)</f>
        <v>0</v>
      </c>
    </row>
    <row r="61" spans="1:16" ht="12.75">
      <c r="A61" s="75"/>
      <c r="B61" s="86"/>
      <c r="C61" s="138" t="s">
        <v>21</v>
      </c>
      <c r="D61" s="56" t="s">
        <v>18</v>
      </c>
      <c r="E61" s="77">
        <f>E58*6.5</f>
        <v>598</v>
      </c>
      <c r="F61" s="62"/>
      <c r="G61" s="62"/>
      <c r="H61" s="51"/>
      <c r="I61" s="59"/>
      <c r="J61" s="59"/>
      <c r="K61" s="52">
        <f t="shared" si="0"/>
        <v>0</v>
      </c>
      <c r="L61" s="53">
        <f t="shared" si="1"/>
        <v>0</v>
      </c>
      <c r="M61" s="54">
        <f t="shared" si="2"/>
        <v>0</v>
      </c>
      <c r="N61" s="54">
        <f t="shared" si="3"/>
        <v>0</v>
      </c>
      <c r="O61" s="54">
        <f t="shared" si="4"/>
        <v>0</v>
      </c>
      <c r="P61" s="55">
        <f t="shared" si="5"/>
        <v>0</v>
      </c>
    </row>
    <row r="62" spans="1:16" ht="24">
      <c r="A62" s="75">
        <f>A58+1</f>
        <v>25</v>
      </c>
      <c r="B62" s="86" t="s">
        <v>122</v>
      </c>
      <c r="C62" s="137" t="s">
        <v>235</v>
      </c>
      <c r="D62" s="56" t="s">
        <v>11</v>
      </c>
      <c r="E62" s="77">
        <v>45</v>
      </c>
      <c r="F62" s="62"/>
      <c r="G62" s="62"/>
      <c r="H62" s="51"/>
      <c r="I62" s="59"/>
      <c r="J62" s="59"/>
      <c r="K62" s="52">
        <f t="shared" si="0"/>
        <v>0</v>
      </c>
      <c r="L62" s="53">
        <f t="shared" si="1"/>
        <v>0</v>
      </c>
      <c r="M62" s="54">
        <f t="shared" si="2"/>
        <v>0</v>
      </c>
      <c r="N62" s="54">
        <f t="shared" si="3"/>
        <v>0</v>
      </c>
      <c r="O62" s="54">
        <f t="shared" si="4"/>
        <v>0</v>
      </c>
      <c r="P62" s="55">
        <f t="shared" si="5"/>
        <v>0</v>
      </c>
    </row>
    <row r="63" spans="1:16" ht="12.75">
      <c r="A63" s="75"/>
      <c r="B63" s="86"/>
      <c r="C63" s="138" t="s">
        <v>233</v>
      </c>
      <c r="D63" s="56" t="s">
        <v>16</v>
      </c>
      <c r="E63" s="77">
        <f>E62*0.2</f>
        <v>9</v>
      </c>
      <c r="F63" s="62"/>
      <c r="G63" s="62"/>
      <c r="H63" s="51"/>
      <c r="I63" s="59"/>
      <c r="J63" s="59"/>
      <c r="K63" s="52">
        <f t="shared" si="0"/>
        <v>0</v>
      </c>
      <c r="L63" s="53">
        <f t="shared" si="1"/>
        <v>0</v>
      </c>
      <c r="M63" s="54">
        <f t="shared" si="2"/>
        <v>0</v>
      </c>
      <c r="N63" s="54">
        <f t="shared" si="3"/>
        <v>0</v>
      </c>
      <c r="O63" s="54">
        <f t="shared" si="4"/>
        <v>0</v>
      </c>
      <c r="P63" s="55">
        <f t="shared" si="5"/>
        <v>0</v>
      </c>
    </row>
    <row r="64" spans="1:16" ht="12.75">
      <c r="A64" s="75">
        <f>A62+1</f>
        <v>26</v>
      </c>
      <c r="B64" s="86" t="s">
        <v>222</v>
      </c>
      <c r="C64" s="137" t="s">
        <v>236</v>
      </c>
      <c r="D64" s="56" t="s">
        <v>11</v>
      </c>
      <c r="E64" s="77">
        <f>E62</f>
        <v>45</v>
      </c>
      <c r="F64" s="62"/>
      <c r="G64" s="62"/>
      <c r="H64" s="51"/>
      <c r="I64" s="59"/>
      <c r="J64" s="59"/>
      <c r="K64" s="52">
        <f t="shared" si="0"/>
        <v>0</v>
      </c>
      <c r="L64" s="53">
        <f t="shared" si="1"/>
        <v>0</v>
      </c>
      <c r="M64" s="54">
        <f t="shared" si="2"/>
        <v>0</v>
      </c>
      <c r="N64" s="54">
        <f t="shared" si="3"/>
        <v>0</v>
      </c>
      <c r="O64" s="54">
        <f t="shared" si="4"/>
        <v>0</v>
      </c>
      <c r="P64" s="55">
        <f t="shared" si="5"/>
        <v>0</v>
      </c>
    </row>
    <row r="65" spans="1:16" ht="24">
      <c r="A65" s="142"/>
      <c r="B65" s="86"/>
      <c r="C65" s="138" t="s">
        <v>232</v>
      </c>
      <c r="D65" s="56" t="s">
        <v>18</v>
      </c>
      <c r="E65" s="77">
        <f>E64*3.2</f>
        <v>144</v>
      </c>
      <c r="F65" s="62"/>
      <c r="G65" s="62"/>
      <c r="H65" s="51"/>
      <c r="I65" s="59"/>
      <c r="J65" s="59"/>
      <c r="K65" s="52">
        <f t="shared" si="0"/>
        <v>0</v>
      </c>
      <c r="L65" s="53">
        <f t="shared" si="1"/>
        <v>0</v>
      </c>
      <c r="M65" s="54">
        <f t="shared" si="2"/>
        <v>0</v>
      </c>
      <c r="N65" s="54">
        <f t="shared" si="3"/>
        <v>0</v>
      </c>
      <c r="O65" s="54">
        <f t="shared" si="4"/>
        <v>0</v>
      </c>
      <c r="P65" s="55">
        <f t="shared" si="5"/>
        <v>0</v>
      </c>
    </row>
    <row r="66" spans="1:16" ht="12.75">
      <c r="A66" s="75">
        <f>A64+1</f>
        <v>27</v>
      </c>
      <c r="B66" s="86" t="s">
        <v>223</v>
      </c>
      <c r="C66" s="137" t="s">
        <v>229</v>
      </c>
      <c r="D66" s="56" t="s">
        <v>3</v>
      </c>
      <c r="E66" s="77">
        <v>52.8</v>
      </c>
      <c r="F66" s="62"/>
      <c r="G66" s="62"/>
      <c r="H66" s="51"/>
      <c r="I66" s="59"/>
      <c r="J66" s="59"/>
      <c r="K66" s="52">
        <f>SUM(H66:J66)</f>
        <v>0</v>
      </c>
      <c r="L66" s="53">
        <f>ROUND(E66*F66,2)</f>
        <v>0</v>
      </c>
      <c r="M66" s="54">
        <f>ROUND(E66*H66,2)</f>
        <v>0</v>
      </c>
      <c r="N66" s="54">
        <f>ROUND(E66*I66,2)</f>
        <v>0</v>
      </c>
      <c r="O66" s="54">
        <f>ROUND(E66*J66,2)</f>
        <v>0</v>
      </c>
      <c r="P66" s="55">
        <f>SUM(M66:O66)</f>
        <v>0</v>
      </c>
    </row>
    <row r="67" spans="1:16" ht="24">
      <c r="A67" s="75">
        <f>A66+1</f>
        <v>28</v>
      </c>
      <c r="B67" s="86" t="s">
        <v>224</v>
      </c>
      <c r="C67" s="137" t="s">
        <v>211</v>
      </c>
      <c r="D67" s="56" t="s">
        <v>26</v>
      </c>
      <c r="E67" s="77">
        <v>68</v>
      </c>
      <c r="F67" s="62"/>
      <c r="G67" s="62"/>
      <c r="H67" s="51"/>
      <c r="I67" s="59"/>
      <c r="J67" s="59"/>
      <c r="K67" s="52">
        <f>SUM(H67:J67)</f>
        <v>0</v>
      </c>
      <c r="L67" s="53">
        <f>ROUND(E67*F67,2)</f>
        <v>0</v>
      </c>
      <c r="M67" s="54">
        <f>ROUND(E67*H67,2)</f>
        <v>0</v>
      </c>
      <c r="N67" s="54">
        <f>ROUND(E67*I67,2)</f>
        <v>0</v>
      </c>
      <c r="O67" s="54">
        <f>ROUND(E67*J67,2)</f>
        <v>0</v>
      </c>
      <c r="P67" s="55">
        <f>SUM(M67:O67)</f>
        <v>0</v>
      </c>
    </row>
    <row r="68" spans="1:16" ht="36">
      <c r="A68" s="75">
        <f>A67+1</f>
        <v>29</v>
      </c>
      <c r="B68" s="86" t="s">
        <v>225</v>
      </c>
      <c r="C68" s="137" t="s">
        <v>228</v>
      </c>
      <c r="D68" s="56" t="s">
        <v>124</v>
      </c>
      <c r="E68" s="77">
        <v>1</v>
      </c>
      <c r="F68" s="62"/>
      <c r="G68" s="62"/>
      <c r="H68" s="51"/>
      <c r="I68" s="59"/>
      <c r="J68" s="59"/>
      <c r="K68" s="52">
        <f>SUM(H68:J68)</f>
        <v>0</v>
      </c>
      <c r="L68" s="53">
        <f>ROUND(E68*F68,2)</f>
        <v>0</v>
      </c>
      <c r="M68" s="54">
        <f>ROUND(E68*H68,2)</f>
        <v>0</v>
      </c>
      <c r="N68" s="54">
        <f>ROUND(E68*I68,2)</f>
        <v>0</v>
      </c>
      <c r="O68" s="54">
        <f>ROUND(E68*J68,2)</f>
        <v>0</v>
      </c>
      <c r="P68" s="55">
        <f>SUM(M68:O68)</f>
        <v>0</v>
      </c>
    </row>
    <row r="69" spans="1:16" ht="24">
      <c r="A69" s="75">
        <f>A68+1</f>
        <v>30</v>
      </c>
      <c r="B69" s="86" t="s">
        <v>226</v>
      </c>
      <c r="C69" s="137" t="s">
        <v>213</v>
      </c>
      <c r="D69" s="56" t="s">
        <v>11</v>
      </c>
      <c r="E69" s="77">
        <v>41</v>
      </c>
      <c r="F69" s="62"/>
      <c r="G69" s="62"/>
      <c r="H69" s="51"/>
      <c r="I69" s="59"/>
      <c r="J69" s="59"/>
      <c r="K69" s="52">
        <f>SUM(H69:J69)</f>
        <v>0</v>
      </c>
      <c r="L69" s="53">
        <f>ROUND(E69*F69,2)</f>
        <v>0</v>
      </c>
      <c r="M69" s="54">
        <f>ROUND(E69*H69,2)</f>
        <v>0</v>
      </c>
      <c r="N69" s="54">
        <f>ROUND(E69*I69,2)</f>
        <v>0</v>
      </c>
      <c r="O69" s="54">
        <f>ROUND(E69*J69,2)</f>
        <v>0</v>
      </c>
      <c r="P69" s="55">
        <f>SUM(M69:O69)</f>
        <v>0</v>
      </c>
    </row>
    <row r="70" spans="1:16" ht="12.75">
      <c r="A70" s="75">
        <f>A69+1</f>
        <v>31</v>
      </c>
      <c r="B70" s="86" t="s">
        <v>227</v>
      </c>
      <c r="C70" s="139" t="s">
        <v>32</v>
      </c>
      <c r="D70" s="78" t="s">
        <v>26</v>
      </c>
      <c r="E70" s="78">
        <v>42</v>
      </c>
      <c r="F70" s="62"/>
      <c r="G70" s="62"/>
      <c r="H70" s="51"/>
      <c r="I70" s="59"/>
      <c r="J70" s="59"/>
      <c r="K70" s="52">
        <f>SUM(H70:J70)</f>
        <v>0</v>
      </c>
      <c r="L70" s="53">
        <f>ROUND(E70*F70,2)</f>
        <v>0</v>
      </c>
      <c r="M70" s="54">
        <f>ROUND(E70*H70,2)</f>
        <v>0</v>
      </c>
      <c r="N70" s="54">
        <f>ROUND(E70*I70,2)</f>
        <v>0</v>
      </c>
      <c r="O70" s="54">
        <f>ROUND(E70*J70,2)</f>
        <v>0</v>
      </c>
      <c r="P70" s="55">
        <f>SUM(M70:O70)</f>
        <v>0</v>
      </c>
    </row>
    <row r="71" spans="1:16" s="9" customFormat="1" ht="15" customHeight="1">
      <c r="A71" s="202" t="s">
        <v>47</v>
      </c>
      <c r="B71" s="202"/>
      <c r="C71" s="202"/>
      <c r="D71" s="89"/>
      <c r="E71" s="88"/>
      <c r="F71" s="2"/>
      <c r="G71" s="3"/>
      <c r="H71" s="4"/>
      <c r="I71" s="5"/>
      <c r="J71" s="6"/>
      <c r="K71" s="7"/>
      <c r="L71" s="8">
        <f>SUM(L67:L70)</f>
        <v>0</v>
      </c>
      <c r="M71" s="8">
        <f>SUM(M67:M70)</f>
        <v>0</v>
      </c>
      <c r="N71" s="8">
        <f>SUM(N67:N70)</f>
        <v>0</v>
      </c>
      <c r="O71" s="8">
        <f>SUM(O67:O70)</f>
        <v>0</v>
      </c>
      <c r="P71" s="8">
        <f>SUM(P67:P70)</f>
        <v>0</v>
      </c>
    </row>
    <row r="72" spans="1:16" s="9" customFormat="1" ht="16.5" customHeight="1">
      <c r="A72" s="203" t="s">
        <v>238</v>
      </c>
      <c r="B72" s="203"/>
      <c r="C72" s="203"/>
      <c r="D72" s="87"/>
      <c r="E72" s="88"/>
      <c r="F72" s="1"/>
      <c r="G72" s="3"/>
      <c r="H72" s="4"/>
      <c r="I72" s="5"/>
      <c r="J72" s="6"/>
      <c r="K72" s="10"/>
      <c r="L72" s="10"/>
      <c r="M72" s="11">
        <f>ROUND(M71*0,2)</f>
        <v>0</v>
      </c>
      <c r="N72" s="11">
        <f>ROUND(N71*0,2)</f>
        <v>0</v>
      </c>
      <c r="O72" s="11">
        <f>ROUND(O71*0,2)</f>
        <v>0</v>
      </c>
      <c r="P72" s="11">
        <f>SUM(L72:O72)</f>
        <v>0</v>
      </c>
    </row>
    <row r="73" spans="1:16" s="9" customFormat="1" ht="15" customHeight="1">
      <c r="A73" s="202" t="s">
        <v>48</v>
      </c>
      <c r="B73" s="202"/>
      <c r="C73" s="202"/>
      <c r="D73" s="89"/>
      <c r="E73" s="88"/>
      <c r="F73" s="1"/>
      <c r="G73" s="3"/>
      <c r="H73" s="4"/>
      <c r="I73" s="5"/>
      <c r="J73" s="6"/>
      <c r="K73" s="7"/>
      <c r="L73" s="7">
        <f>SUM(L71:L72)</f>
        <v>0</v>
      </c>
      <c r="M73" s="7">
        <f>SUM(M71:M72)</f>
        <v>0</v>
      </c>
      <c r="N73" s="7">
        <f>SUM(N71:N72)</f>
        <v>0</v>
      </c>
      <c r="O73" s="7">
        <f>SUM(O71:O72)</f>
        <v>0</v>
      </c>
      <c r="P73" s="7">
        <f>SUM(P71:P72)</f>
        <v>0</v>
      </c>
    </row>
    <row r="74" spans="1:16" ht="12.75" hidden="1">
      <c r="A74" s="90"/>
      <c r="B74" s="90"/>
      <c r="C74" s="200" t="s">
        <v>239</v>
      </c>
      <c r="D74" s="200"/>
      <c r="E74" s="200"/>
      <c r="F74" s="12"/>
      <c r="G74" s="12"/>
      <c r="H74" s="13"/>
      <c r="I74" s="13"/>
      <c r="J74" s="13"/>
      <c r="K74" s="13"/>
      <c r="L74" s="13"/>
      <c r="M74" s="13"/>
      <c r="N74" s="13"/>
      <c r="O74" s="13"/>
      <c r="P74" s="14">
        <f>ROUND(P73*0,2)</f>
        <v>0</v>
      </c>
    </row>
    <row r="75" spans="1:16" ht="12.75" hidden="1">
      <c r="A75" s="90"/>
      <c r="B75" s="90"/>
      <c r="C75" s="200" t="s">
        <v>240</v>
      </c>
      <c r="D75" s="200"/>
      <c r="E75" s="200"/>
      <c r="F75" s="12"/>
      <c r="G75" s="12"/>
      <c r="H75" s="13"/>
      <c r="I75" s="13"/>
      <c r="J75" s="13"/>
      <c r="K75" s="13"/>
      <c r="L75" s="13"/>
      <c r="M75" s="13"/>
      <c r="N75" s="13"/>
      <c r="O75" s="13"/>
      <c r="P75" s="14">
        <f>ROUND(P73*0,2)</f>
        <v>0</v>
      </c>
    </row>
    <row r="76" spans="1:16" ht="12.75" hidden="1">
      <c r="A76" s="90"/>
      <c r="B76" s="90"/>
      <c r="C76" s="200" t="s">
        <v>49</v>
      </c>
      <c r="D76" s="200"/>
      <c r="E76" s="200"/>
      <c r="F76" s="12"/>
      <c r="G76" s="12"/>
      <c r="H76" s="13"/>
      <c r="I76" s="13"/>
      <c r="J76" s="13"/>
      <c r="K76" s="13"/>
      <c r="L76" s="13"/>
      <c r="M76" s="13"/>
      <c r="N76" s="13"/>
      <c r="O76" s="13"/>
      <c r="P76" s="14">
        <f>ROUND(M73*0.2409,2)</f>
        <v>0</v>
      </c>
    </row>
    <row r="77" spans="1:16" ht="12.75" hidden="1">
      <c r="A77" s="16"/>
      <c r="B77" s="16"/>
      <c r="C77" s="201" t="s">
        <v>91</v>
      </c>
      <c r="D77" s="201"/>
      <c r="E77" s="201"/>
      <c r="F77" s="16"/>
      <c r="G77" s="16"/>
      <c r="H77" s="17"/>
      <c r="I77" s="17"/>
      <c r="J77" s="17"/>
      <c r="K77" s="17"/>
      <c r="L77" s="17"/>
      <c r="M77" s="17"/>
      <c r="N77" s="17"/>
      <c r="O77" s="17"/>
      <c r="P77" s="18">
        <f>SUM(P73:P76)</f>
        <v>0</v>
      </c>
    </row>
    <row r="78" spans="1:16" ht="12.75" hidden="1">
      <c r="A78" s="16"/>
      <c r="B78" s="16"/>
      <c r="C78" s="198" t="s">
        <v>241</v>
      </c>
      <c r="D78" s="198"/>
      <c r="E78" s="198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18">
        <f>ROUND(P77*0.21,2)</f>
        <v>0</v>
      </c>
    </row>
    <row r="79" spans="1:16" ht="12.75" hidden="1">
      <c r="A79" s="19"/>
      <c r="B79" s="19"/>
      <c r="C79" s="199" t="s">
        <v>92</v>
      </c>
      <c r="D79" s="199"/>
      <c r="E79" s="19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>
        <f>SUM(P77:P78)</f>
        <v>0</v>
      </c>
    </row>
    <row r="81" ht="12.75">
      <c r="N81" s="21"/>
    </row>
    <row r="82" spans="2:14" s="22" customFormat="1" ht="12.75">
      <c r="B82" s="23" t="s">
        <v>50</v>
      </c>
      <c r="C82" s="24"/>
      <c r="D82" s="25" t="s">
        <v>51</v>
      </c>
      <c r="F82" s="25"/>
      <c r="G82" s="26" t="s">
        <v>52</v>
      </c>
      <c r="H82" s="26"/>
      <c r="I82" s="27"/>
      <c r="J82" s="27"/>
      <c r="K82" s="27"/>
      <c r="L82" s="27"/>
      <c r="M82" s="27"/>
      <c r="N82" s="25"/>
    </row>
    <row r="83" spans="1:14" s="22" customFormat="1" ht="14.25" customHeight="1">
      <c r="A83" s="28"/>
      <c r="B83" s="187" t="s">
        <v>53</v>
      </c>
      <c r="C83" s="187"/>
      <c r="D83" s="23" t="s">
        <v>54</v>
      </c>
      <c r="F83" s="26"/>
      <c r="G83" s="23"/>
      <c r="H83" s="26"/>
      <c r="J83" s="29"/>
      <c r="N83" s="23"/>
    </row>
    <row r="85" spans="1:5" ht="12.75">
      <c r="A85" s="147" t="s">
        <v>33</v>
      </c>
      <c r="B85" s="147"/>
      <c r="C85" s="147"/>
      <c r="D85" s="147"/>
      <c r="E85" s="147"/>
    </row>
    <row r="86" spans="1:5" ht="12.75">
      <c r="A86" s="148" t="s">
        <v>34</v>
      </c>
      <c r="B86" s="148"/>
      <c r="C86" s="148"/>
      <c r="D86" s="148"/>
      <c r="E86" s="148"/>
    </row>
    <row r="87" spans="1:5" ht="12.75">
      <c r="A87" s="148" t="s">
        <v>35</v>
      </c>
      <c r="B87" s="148"/>
      <c r="C87" s="148"/>
      <c r="D87" s="148"/>
      <c r="E87" s="148"/>
    </row>
  </sheetData>
  <sheetProtection/>
  <mergeCells count="20">
    <mergeCell ref="A1:P1"/>
    <mergeCell ref="A2:P2"/>
    <mergeCell ref="O8:P8"/>
    <mergeCell ref="A10:A11"/>
    <mergeCell ref="B10:B11"/>
    <mergeCell ref="C10:C11"/>
    <mergeCell ref="F10:K10"/>
    <mergeCell ref="L10:P10"/>
    <mergeCell ref="D10:D11"/>
    <mergeCell ref="E10:E11"/>
    <mergeCell ref="A71:C71"/>
    <mergeCell ref="A72:C72"/>
    <mergeCell ref="A73:C73"/>
    <mergeCell ref="C74:E74"/>
    <mergeCell ref="C79:E79"/>
    <mergeCell ref="B83:C83"/>
    <mergeCell ref="C75:E75"/>
    <mergeCell ref="C76:E76"/>
    <mergeCell ref="C77:E77"/>
    <mergeCell ref="C78:E7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68"/>
  <sheetViews>
    <sheetView tabSelected="1" zoomScalePageLayoutView="0" workbookViewId="0" topLeftCell="A46">
      <selection activeCell="A53" sqref="A53:IV58"/>
    </sheetView>
  </sheetViews>
  <sheetFormatPr defaultColWidth="9.140625" defaultRowHeight="12.75"/>
  <cols>
    <col min="1" max="1" width="4.421875" style="15" customWidth="1"/>
    <col min="2" max="2" width="7.00390625" style="15" customWidth="1"/>
    <col min="3" max="3" width="34.7109375" style="15" customWidth="1"/>
    <col min="4" max="5" width="7.57421875" style="15" customWidth="1"/>
    <col min="6" max="11" width="6.8515625" style="15" customWidth="1"/>
    <col min="12" max="13" width="8.140625" style="15" customWidth="1"/>
    <col min="14" max="14" width="9.28125" style="15" customWidth="1"/>
    <col min="15" max="15" width="8.140625" style="15" customWidth="1"/>
    <col min="16" max="16384" width="9.140625" style="15" customWidth="1"/>
  </cols>
  <sheetData>
    <row r="1" spans="1:5" ht="7.5" customHeight="1">
      <c r="A1" s="74"/>
      <c r="B1" s="74"/>
      <c r="C1" s="74"/>
      <c r="D1" s="74"/>
      <c r="E1" s="74"/>
    </row>
    <row r="2" spans="1:16" s="32" customFormat="1" ht="12.75" customHeight="1">
      <c r="A2" s="188" t="s">
        <v>143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30" customFormat="1" ht="17.25" customHeight="1">
      <c r="A3" s="189" t="s">
        <v>37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="30" customFormat="1" ht="15.75">
      <c r="P4" s="33"/>
    </row>
    <row r="5" spans="1:16" s="30" customFormat="1" ht="12.75" customHeight="1">
      <c r="A5" s="34" t="s">
        <v>149</v>
      </c>
      <c r="B5" s="36"/>
      <c r="C5" s="31"/>
      <c r="D5" s="31"/>
      <c r="P5" s="37"/>
    </row>
    <row r="6" spans="1:16" s="30" customFormat="1" ht="12.75">
      <c r="A6" s="156" t="s">
        <v>165</v>
      </c>
      <c r="B6" s="31"/>
      <c r="C6" s="31"/>
      <c r="D6" s="31"/>
      <c r="P6" s="37"/>
    </row>
    <row r="7" spans="1:16" s="30" customFormat="1" ht="12.75">
      <c r="A7" s="15" t="s">
        <v>166</v>
      </c>
      <c r="B7" s="31"/>
      <c r="C7" s="31"/>
      <c r="D7" s="31"/>
      <c r="P7" s="37"/>
    </row>
    <row r="8" spans="1:16" s="42" customFormat="1" ht="9" customHeight="1">
      <c r="A8" s="15"/>
      <c r="B8" s="39"/>
      <c r="C8" s="39"/>
      <c r="D8" s="40"/>
      <c r="E8" s="41"/>
      <c r="F8" s="41"/>
      <c r="G8" s="41"/>
      <c r="H8" s="41"/>
      <c r="I8" s="41"/>
      <c r="J8" s="41"/>
      <c r="P8" s="43"/>
    </row>
    <row r="9" spans="1:16" s="44" customFormat="1" ht="15">
      <c r="A9" s="38" t="s">
        <v>193</v>
      </c>
      <c r="C9" s="45"/>
      <c r="D9" s="45"/>
      <c r="E9" s="46"/>
      <c r="F9" s="46"/>
      <c r="G9" s="46"/>
      <c r="H9" s="46"/>
      <c r="I9" s="46"/>
      <c r="J9" s="46"/>
      <c r="L9" s="47" t="s">
        <v>55</v>
      </c>
      <c r="O9" s="190">
        <f>P52</f>
        <v>0</v>
      </c>
      <c r="P9" s="191"/>
    </row>
    <row r="10" spans="1:12" s="44" customFormat="1" ht="15.75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L10" s="146" t="s">
        <v>192</v>
      </c>
    </row>
    <row r="11" spans="1:26" ht="12.75" customHeight="1">
      <c r="A11" s="192" t="s">
        <v>70</v>
      </c>
      <c r="B11" s="194" t="s">
        <v>56</v>
      </c>
      <c r="C11" s="194" t="s">
        <v>57</v>
      </c>
      <c r="D11" s="194" t="s">
        <v>58</v>
      </c>
      <c r="E11" s="194" t="s">
        <v>59</v>
      </c>
      <c r="F11" s="196" t="s">
        <v>60</v>
      </c>
      <c r="G11" s="196"/>
      <c r="H11" s="196"/>
      <c r="I11" s="196"/>
      <c r="J11" s="196"/>
      <c r="K11" s="196"/>
      <c r="L11" s="196" t="s">
        <v>61</v>
      </c>
      <c r="M11" s="196"/>
      <c r="N11" s="196"/>
      <c r="O11" s="196"/>
      <c r="P11" s="197"/>
      <c r="R11" s="43"/>
      <c r="Z11" s="43"/>
    </row>
    <row r="12" spans="1:16" ht="54.75" customHeight="1" thickBot="1">
      <c r="A12" s="193"/>
      <c r="B12" s="195"/>
      <c r="C12" s="195"/>
      <c r="D12" s="195"/>
      <c r="E12" s="195"/>
      <c r="F12" s="49" t="s">
        <v>62</v>
      </c>
      <c r="G12" s="49" t="s">
        <v>63</v>
      </c>
      <c r="H12" s="49" t="s">
        <v>64</v>
      </c>
      <c r="I12" s="49" t="s">
        <v>65</v>
      </c>
      <c r="J12" s="49" t="s">
        <v>66</v>
      </c>
      <c r="K12" s="49" t="s">
        <v>67</v>
      </c>
      <c r="L12" s="49" t="s">
        <v>68</v>
      </c>
      <c r="M12" s="49" t="s">
        <v>64</v>
      </c>
      <c r="N12" s="49" t="s">
        <v>65</v>
      </c>
      <c r="O12" s="49" t="s">
        <v>66</v>
      </c>
      <c r="P12" s="50" t="s">
        <v>69</v>
      </c>
    </row>
    <row r="13" spans="1:16" ht="13.5" customHeight="1">
      <c r="A13" s="84"/>
      <c r="B13" s="84"/>
      <c r="C13" s="141"/>
      <c r="D13" s="84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12.75">
      <c r="A14" s="142">
        <v>1</v>
      </c>
      <c r="B14" s="86" t="s">
        <v>71</v>
      </c>
      <c r="C14" s="137" t="s">
        <v>133</v>
      </c>
      <c r="D14" s="56" t="s">
        <v>31</v>
      </c>
      <c r="E14" s="77">
        <v>12</v>
      </c>
      <c r="F14" s="62"/>
      <c r="G14" s="62"/>
      <c r="H14" s="51"/>
      <c r="I14" s="59"/>
      <c r="J14" s="59"/>
      <c r="K14" s="52">
        <f aca="true" t="shared" si="0" ref="K14:K48">SUM(H14:J14)</f>
        <v>0</v>
      </c>
      <c r="L14" s="53">
        <f aca="true" t="shared" si="1" ref="L14:L48">ROUND(E14*F14,2)</f>
        <v>0</v>
      </c>
      <c r="M14" s="54">
        <f aca="true" t="shared" si="2" ref="M14:M48">ROUND(E14*H14,2)</f>
        <v>0</v>
      </c>
      <c r="N14" s="54">
        <f aca="true" t="shared" si="3" ref="N14:N48">ROUND(E14*I14,2)</f>
        <v>0</v>
      </c>
      <c r="O14" s="54">
        <f aca="true" t="shared" si="4" ref="O14:O48">ROUND(E14*J14,2)</f>
        <v>0</v>
      </c>
      <c r="P14" s="55">
        <f aca="true" t="shared" si="5" ref="P14:P48">SUM(M14:O14)</f>
        <v>0</v>
      </c>
    </row>
    <row r="15" spans="1:16" ht="12.75">
      <c r="A15" s="142">
        <v>2</v>
      </c>
      <c r="B15" s="86" t="s">
        <v>72</v>
      </c>
      <c r="C15" s="137" t="s">
        <v>38</v>
      </c>
      <c r="D15" s="56" t="s">
        <v>3</v>
      </c>
      <c r="E15" s="77">
        <v>27.25</v>
      </c>
      <c r="F15" s="62"/>
      <c r="G15" s="62"/>
      <c r="H15" s="51"/>
      <c r="I15" s="59"/>
      <c r="J15" s="59"/>
      <c r="K15" s="52">
        <f t="shared" si="0"/>
        <v>0</v>
      </c>
      <c r="L15" s="53">
        <f t="shared" si="1"/>
        <v>0</v>
      </c>
      <c r="M15" s="54">
        <f t="shared" si="2"/>
        <v>0</v>
      </c>
      <c r="N15" s="54">
        <f t="shared" si="3"/>
        <v>0</v>
      </c>
      <c r="O15" s="54">
        <f t="shared" si="4"/>
        <v>0</v>
      </c>
      <c r="P15" s="55">
        <f t="shared" si="5"/>
        <v>0</v>
      </c>
    </row>
    <row r="16" spans="1:16" ht="24">
      <c r="A16" s="142">
        <v>3</v>
      </c>
      <c r="B16" s="86" t="s">
        <v>101</v>
      </c>
      <c r="C16" s="137" t="s">
        <v>182</v>
      </c>
      <c r="D16" s="56" t="s">
        <v>31</v>
      </c>
      <c r="E16" s="77">
        <v>9</v>
      </c>
      <c r="F16" s="62"/>
      <c r="G16" s="62"/>
      <c r="H16" s="51"/>
      <c r="I16" s="59"/>
      <c r="J16" s="59"/>
      <c r="K16" s="52">
        <f t="shared" si="0"/>
        <v>0</v>
      </c>
      <c r="L16" s="53">
        <f t="shared" si="1"/>
        <v>0</v>
      </c>
      <c r="M16" s="54">
        <f t="shared" si="2"/>
        <v>0</v>
      </c>
      <c r="N16" s="54">
        <f t="shared" si="3"/>
        <v>0</v>
      </c>
      <c r="O16" s="54">
        <f t="shared" si="4"/>
        <v>0</v>
      </c>
      <c r="P16" s="55">
        <f t="shared" si="5"/>
        <v>0</v>
      </c>
    </row>
    <row r="17" spans="1:16" ht="12.75">
      <c r="A17" s="142"/>
      <c r="B17" s="86"/>
      <c r="C17" s="138" t="s">
        <v>180</v>
      </c>
      <c r="D17" s="56" t="s">
        <v>31</v>
      </c>
      <c r="E17" s="77">
        <v>1</v>
      </c>
      <c r="F17" s="62"/>
      <c r="G17" s="62"/>
      <c r="H17" s="51"/>
      <c r="I17" s="59"/>
      <c r="J17" s="59"/>
      <c r="K17" s="52">
        <f t="shared" si="0"/>
        <v>0</v>
      </c>
      <c r="L17" s="53">
        <f t="shared" si="1"/>
        <v>0</v>
      </c>
      <c r="M17" s="54">
        <f t="shared" si="2"/>
        <v>0</v>
      </c>
      <c r="N17" s="54">
        <f t="shared" si="3"/>
        <v>0</v>
      </c>
      <c r="O17" s="54">
        <f t="shared" si="4"/>
        <v>0</v>
      </c>
      <c r="P17" s="55">
        <f t="shared" si="5"/>
        <v>0</v>
      </c>
    </row>
    <row r="18" spans="1:16" ht="12.75">
      <c r="A18" s="143"/>
      <c r="B18" s="135"/>
      <c r="C18" s="138" t="s">
        <v>181</v>
      </c>
      <c r="D18" s="56" t="s">
        <v>31</v>
      </c>
      <c r="E18" s="77">
        <v>1</v>
      </c>
      <c r="F18" s="62"/>
      <c r="G18" s="62"/>
      <c r="H18" s="51"/>
      <c r="I18" s="59"/>
      <c r="J18" s="59"/>
      <c r="K18" s="52">
        <f t="shared" si="0"/>
        <v>0</v>
      </c>
      <c r="L18" s="53">
        <f t="shared" si="1"/>
        <v>0</v>
      </c>
      <c r="M18" s="54">
        <f t="shared" si="2"/>
        <v>0</v>
      </c>
      <c r="N18" s="54">
        <f t="shared" si="3"/>
        <v>0</v>
      </c>
      <c r="O18" s="54">
        <f t="shared" si="4"/>
        <v>0</v>
      </c>
      <c r="P18" s="55">
        <f t="shared" si="5"/>
        <v>0</v>
      </c>
    </row>
    <row r="19" spans="1:16" ht="12.75">
      <c r="A19" s="143"/>
      <c r="B19" s="135"/>
      <c r="C19" s="138" t="s">
        <v>183</v>
      </c>
      <c r="D19" s="56" t="s">
        <v>31</v>
      </c>
      <c r="E19" s="77">
        <v>3</v>
      </c>
      <c r="F19" s="62"/>
      <c r="G19" s="62"/>
      <c r="H19" s="51"/>
      <c r="I19" s="59"/>
      <c r="J19" s="59"/>
      <c r="K19" s="52">
        <f t="shared" si="0"/>
        <v>0</v>
      </c>
      <c r="L19" s="53">
        <f t="shared" si="1"/>
        <v>0</v>
      </c>
      <c r="M19" s="54">
        <f t="shared" si="2"/>
        <v>0</v>
      </c>
      <c r="N19" s="54">
        <f t="shared" si="3"/>
        <v>0</v>
      </c>
      <c r="O19" s="54">
        <f t="shared" si="4"/>
        <v>0</v>
      </c>
      <c r="P19" s="55">
        <f t="shared" si="5"/>
        <v>0</v>
      </c>
    </row>
    <row r="20" spans="1:16" ht="12.75">
      <c r="A20" s="143"/>
      <c r="B20" s="135"/>
      <c r="C20" s="138" t="s">
        <v>184</v>
      </c>
      <c r="D20" s="56" t="s">
        <v>31</v>
      </c>
      <c r="E20" s="77">
        <v>4</v>
      </c>
      <c r="F20" s="62"/>
      <c r="G20" s="62"/>
      <c r="H20" s="51"/>
      <c r="I20" s="59"/>
      <c r="J20" s="59"/>
      <c r="K20" s="52">
        <f t="shared" si="0"/>
        <v>0</v>
      </c>
      <c r="L20" s="53">
        <f t="shared" si="1"/>
        <v>0</v>
      </c>
      <c r="M20" s="54">
        <f t="shared" si="2"/>
        <v>0</v>
      </c>
      <c r="N20" s="54">
        <f t="shared" si="3"/>
        <v>0</v>
      </c>
      <c r="O20" s="54">
        <f t="shared" si="4"/>
        <v>0</v>
      </c>
      <c r="P20" s="55">
        <f t="shared" si="5"/>
        <v>0</v>
      </c>
    </row>
    <row r="21" spans="1:16" ht="12.75">
      <c r="A21" s="143"/>
      <c r="B21" s="135"/>
      <c r="C21" s="138" t="s">
        <v>39</v>
      </c>
      <c r="D21" s="56" t="s">
        <v>36</v>
      </c>
      <c r="E21" s="77">
        <v>9</v>
      </c>
      <c r="F21" s="62"/>
      <c r="G21" s="62"/>
      <c r="H21" s="51"/>
      <c r="I21" s="59"/>
      <c r="J21" s="59"/>
      <c r="K21" s="52">
        <f t="shared" si="0"/>
        <v>0</v>
      </c>
      <c r="L21" s="53">
        <f t="shared" si="1"/>
        <v>0</v>
      </c>
      <c r="M21" s="54">
        <f t="shared" si="2"/>
        <v>0</v>
      </c>
      <c r="N21" s="54">
        <f t="shared" si="3"/>
        <v>0</v>
      </c>
      <c r="O21" s="54">
        <f t="shared" si="4"/>
        <v>0</v>
      </c>
      <c r="P21" s="55">
        <f t="shared" si="5"/>
        <v>0</v>
      </c>
    </row>
    <row r="22" spans="1:16" ht="12.75">
      <c r="A22" s="142">
        <f>A16+1</f>
        <v>4</v>
      </c>
      <c r="B22" s="86" t="s">
        <v>185</v>
      </c>
      <c r="C22" s="137" t="s">
        <v>40</v>
      </c>
      <c r="D22" s="56" t="s">
        <v>3</v>
      </c>
      <c r="E22" s="77">
        <v>27.25</v>
      </c>
      <c r="F22" s="62"/>
      <c r="G22" s="62"/>
      <c r="H22" s="51"/>
      <c r="I22" s="59"/>
      <c r="J22" s="59"/>
      <c r="K22" s="52">
        <f t="shared" si="0"/>
        <v>0</v>
      </c>
      <c r="L22" s="53">
        <f t="shared" si="1"/>
        <v>0</v>
      </c>
      <c r="M22" s="54">
        <f t="shared" si="2"/>
        <v>0</v>
      </c>
      <c r="N22" s="54">
        <f t="shared" si="3"/>
        <v>0</v>
      </c>
      <c r="O22" s="54">
        <f t="shared" si="4"/>
        <v>0</v>
      </c>
      <c r="P22" s="55">
        <f t="shared" si="5"/>
        <v>0</v>
      </c>
    </row>
    <row r="23" spans="1:16" ht="12.75">
      <c r="A23" s="142"/>
      <c r="B23" s="86"/>
      <c r="C23" s="138" t="s">
        <v>230</v>
      </c>
      <c r="D23" s="56" t="s">
        <v>3</v>
      </c>
      <c r="E23" s="77">
        <f>E22*1.1</f>
        <v>29.975</v>
      </c>
      <c r="F23" s="62"/>
      <c r="G23" s="62"/>
      <c r="H23" s="51"/>
      <c r="I23" s="59"/>
      <c r="J23" s="59"/>
      <c r="K23" s="52">
        <f t="shared" si="0"/>
        <v>0</v>
      </c>
      <c r="L23" s="53">
        <f t="shared" si="1"/>
        <v>0</v>
      </c>
      <c r="M23" s="54">
        <f t="shared" si="2"/>
        <v>0</v>
      </c>
      <c r="N23" s="54">
        <f t="shared" si="3"/>
        <v>0</v>
      </c>
      <c r="O23" s="54">
        <f t="shared" si="4"/>
        <v>0</v>
      </c>
      <c r="P23" s="55">
        <f t="shared" si="5"/>
        <v>0</v>
      </c>
    </row>
    <row r="24" spans="1:16" ht="12.75">
      <c r="A24" s="142">
        <f>A22+1</f>
        <v>5</v>
      </c>
      <c r="B24" s="86" t="s">
        <v>102</v>
      </c>
      <c r="C24" s="137" t="s">
        <v>41</v>
      </c>
      <c r="D24" s="56" t="s">
        <v>3</v>
      </c>
      <c r="E24" s="77">
        <v>9.2</v>
      </c>
      <c r="F24" s="62"/>
      <c r="G24" s="62"/>
      <c r="H24" s="51"/>
      <c r="I24" s="59"/>
      <c r="J24" s="59"/>
      <c r="K24" s="52">
        <f t="shared" si="0"/>
        <v>0</v>
      </c>
      <c r="L24" s="53">
        <f t="shared" si="1"/>
        <v>0</v>
      </c>
      <c r="M24" s="54">
        <f t="shared" si="2"/>
        <v>0</v>
      </c>
      <c r="N24" s="54">
        <f t="shared" si="3"/>
        <v>0</v>
      </c>
      <c r="O24" s="54">
        <f t="shared" si="4"/>
        <v>0</v>
      </c>
      <c r="P24" s="55">
        <f t="shared" si="5"/>
        <v>0</v>
      </c>
    </row>
    <row r="25" spans="1:16" ht="12.75">
      <c r="A25" s="142"/>
      <c r="B25" s="86"/>
      <c r="C25" s="138" t="s">
        <v>179</v>
      </c>
      <c r="D25" s="56" t="s">
        <v>3</v>
      </c>
      <c r="E25" s="77">
        <f>E24</f>
        <v>9.2</v>
      </c>
      <c r="F25" s="62"/>
      <c r="G25" s="62"/>
      <c r="H25" s="51"/>
      <c r="I25" s="59"/>
      <c r="J25" s="59"/>
      <c r="K25" s="52">
        <f t="shared" si="0"/>
        <v>0</v>
      </c>
      <c r="L25" s="53">
        <f t="shared" si="1"/>
        <v>0</v>
      </c>
      <c r="M25" s="54">
        <f t="shared" si="2"/>
        <v>0</v>
      </c>
      <c r="N25" s="54">
        <f t="shared" si="3"/>
        <v>0</v>
      </c>
      <c r="O25" s="54">
        <f t="shared" si="4"/>
        <v>0</v>
      </c>
      <c r="P25" s="55">
        <f t="shared" si="5"/>
        <v>0</v>
      </c>
    </row>
    <row r="26" spans="1:16" ht="12.75">
      <c r="A26" s="142"/>
      <c r="B26" s="86"/>
      <c r="C26" s="138" t="s">
        <v>39</v>
      </c>
      <c r="D26" s="56" t="s">
        <v>36</v>
      </c>
      <c r="E26" s="77">
        <v>4</v>
      </c>
      <c r="F26" s="62"/>
      <c r="G26" s="62"/>
      <c r="H26" s="51"/>
      <c r="I26" s="59"/>
      <c r="J26" s="59"/>
      <c r="K26" s="52">
        <f t="shared" si="0"/>
        <v>0</v>
      </c>
      <c r="L26" s="53">
        <f t="shared" si="1"/>
        <v>0</v>
      </c>
      <c r="M26" s="54">
        <f t="shared" si="2"/>
        <v>0</v>
      </c>
      <c r="N26" s="54">
        <f t="shared" si="3"/>
        <v>0</v>
      </c>
      <c r="O26" s="54">
        <f t="shared" si="4"/>
        <v>0</v>
      </c>
      <c r="P26" s="55">
        <f t="shared" si="5"/>
        <v>0</v>
      </c>
    </row>
    <row r="27" spans="1:16" ht="12.75">
      <c r="A27" s="142">
        <f>A24+1</f>
        <v>6</v>
      </c>
      <c r="B27" s="86" t="s">
        <v>134</v>
      </c>
      <c r="C27" s="137" t="s">
        <v>186</v>
      </c>
      <c r="D27" s="56" t="s">
        <v>11</v>
      </c>
      <c r="E27" s="77">
        <v>8.9</v>
      </c>
      <c r="F27" s="62"/>
      <c r="G27" s="62"/>
      <c r="H27" s="51"/>
      <c r="I27" s="59"/>
      <c r="J27" s="59"/>
      <c r="K27" s="52">
        <f>SUM(H27:J27)</f>
        <v>0</v>
      </c>
      <c r="L27" s="53">
        <f>ROUND(E27*F27,2)</f>
        <v>0</v>
      </c>
      <c r="M27" s="54">
        <f>ROUND(E27*H27,2)</f>
        <v>0</v>
      </c>
      <c r="N27" s="54">
        <f>ROUND(E27*I27,2)</f>
        <v>0</v>
      </c>
      <c r="O27" s="54">
        <f>ROUND(E27*J27,2)</f>
        <v>0</v>
      </c>
      <c r="P27" s="55">
        <f>SUM(M27:O27)</f>
        <v>0</v>
      </c>
    </row>
    <row r="28" spans="1:16" ht="36">
      <c r="A28" s="142"/>
      <c r="B28" s="86"/>
      <c r="C28" s="138" t="s">
        <v>187</v>
      </c>
      <c r="D28" s="56" t="s">
        <v>31</v>
      </c>
      <c r="E28" s="77">
        <v>1</v>
      </c>
      <c r="F28" s="62"/>
      <c r="G28" s="62"/>
      <c r="H28" s="51"/>
      <c r="I28" s="59"/>
      <c r="J28" s="59"/>
      <c r="K28" s="52">
        <f>SUM(H28:J28)</f>
        <v>0</v>
      </c>
      <c r="L28" s="53">
        <f>ROUND(E28*F28,2)</f>
        <v>0</v>
      </c>
      <c r="M28" s="54">
        <f>ROUND(E28*H28,2)</f>
        <v>0</v>
      </c>
      <c r="N28" s="54">
        <f>ROUND(E28*I28,2)</f>
        <v>0</v>
      </c>
      <c r="O28" s="54">
        <f>ROUND(E28*J28,2)</f>
        <v>0</v>
      </c>
      <c r="P28" s="55">
        <f>SUM(M28:O28)</f>
        <v>0</v>
      </c>
    </row>
    <row r="29" spans="1:16" ht="24">
      <c r="A29" s="143"/>
      <c r="B29" s="135"/>
      <c r="C29" s="138" t="s">
        <v>189</v>
      </c>
      <c r="D29" s="56" t="s">
        <v>31</v>
      </c>
      <c r="E29" s="77">
        <v>1</v>
      </c>
      <c r="F29" s="62"/>
      <c r="G29" s="62"/>
      <c r="H29" s="51"/>
      <c r="I29" s="59"/>
      <c r="J29" s="59"/>
      <c r="K29" s="52">
        <f>SUM(H29:J29)</f>
        <v>0</v>
      </c>
      <c r="L29" s="53">
        <f>ROUND(E29*F29,2)</f>
        <v>0</v>
      </c>
      <c r="M29" s="54">
        <f>ROUND(E29*H29,2)</f>
        <v>0</v>
      </c>
      <c r="N29" s="54">
        <f>ROUND(E29*I29,2)</f>
        <v>0</v>
      </c>
      <c r="O29" s="54">
        <f>ROUND(E29*J29,2)</f>
        <v>0</v>
      </c>
      <c r="P29" s="55">
        <f>SUM(M29:O29)</f>
        <v>0</v>
      </c>
    </row>
    <row r="30" spans="1:16" ht="24">
      <c r="A30" s="143"/>
      <c r="B30" s="135"/>
      <c r="C30" s="138" t="s">
        <v>188</v>
      </c>
      <c r="D30" s="56" t="s">
        <v>31</v>
      </c>
      <c r="E30" s="77">
        <v>1</v>
      </c>
      <c r="F30" s="62"/>
      <c r="G30" s="62"/>
      <c r="H30" s="51"/>
      <c r="I30" s="59"/>
      <c r="J30" s="59"/>
      <c r="K30" s="52">
        <f>SUM(H30:J30)</f>
        <v>0</v>
      </c>
      <c r="L30" s="53">
        <f>ROUND(E30*F30,2)</f>
        <v>0</v>
      </c>
      <c r="M30" s="54">
        <f>ROUND(E30*H30,2)</f>
        <v>0</v>
      </c>
      <c r="N30" s="54">
        <f>ROUND(E30*I30,2)</f>
        <v>0</v>
      </c>
      <c r="O30" s="54">
        <f>ROUND(E30*J30,2)</f>
        <v>0</v>
      </c>
      <c r="P30" s="55">
        <f>SUM(M30:O30)</f>
        <v>0</v>
      </c>
    </row>
    <row r="31" spans="1:16" ht="12.75">
      <c r="A31" s="143"/>
      <c r="B31" s="135"/>
      <c r="C31" s="138" t="s">
        <v>39</v>
      </c>
      <c r="D31" s="56" t="s">
        <v>36</v>
      </c>
      <c r="E31" s="77">
        <v>8</v>
      </c>
      <c r="F31" s="62"/>
      <c r="G31" s="62"/>
      <c r="H31" s="51"/>
      <c r="I31" s="59"/>
      <c r="J31" s="59"/>
      <c r="K31" s="52">
        <f>SUM(H31:J31)</f>
        <v>0</v>
      </c>
      <c r="L31" s="53">
        <f>ROUND(E31*F31,2)</f>
        <v>0</v>
      </c>
      <c r="M31" s="54">
        <f>ROUND(E31*H31,2)</f>
        <v>0</v>
      </c>
      <c r="N31" s="54">
        <f>ROUND(E31*I31,2)</f>
        <v>0</v>
      </c>
      <c r="O31" s="54">
        <f>ROUND(E31*J31,2)</f>
        <v>0</v>
      </c>
      <c r="P31" s="55">
        <f>SUM(M31:O31)</f>
        <v>0</v>
      </c>
    </row>
    <row r="32" spans="1:16" ht="12.75">
      <c r="A32" s="142">
        <f>A27+1</f>
        <v>7</v>
      </c>
      <c r="B32" s="86" t="s">
        <v>103</v>
      </c>
      <c r="C32" s="137" t="s">
        <v>42</v>
      </c>
      <c r="D32" s="56" t="s">
        <v>11</v>
      </c>
      <c r="E32" s="77">
        <v>20</v>
      </c>
      <c r="F32" s="62"/>
      <c r="G32" s="62"/>
      <c r="H32" s="51"/>
      <c r="I32" s="59"/>
      <c r="J32" s="59"/>
      <c r="K32" s="52">
        <f t="shared" si="0"/>
        <v>0</v>
      </c>
      <c r="L32" s="53">
        <f t="shared" si="1"/>
        <v>0</v>
      </c>
      <c r="M32" s="54">
        <f t="shared" si="2"/>
        <v>0</v>
      </c>
      <c r="N32" s="54">
        <f t="shared" si="3"/>
        <v>0</v>
      </c>
      <c r="O32" s="54">
        <f t="shared" si="4"/>
        <v>0</v>
      </c>
      <c r="P32" s="55">
        <f t="shared" si="5"/>
        <v>0</v>
      </c>
    </row>
    <row r="33" spans="1:16" ht="12.75">
      <c r="A33" s="142"/>
      <c r="B33" s="86"/>
      <c r="C33" s="138" t="s">
        <v>15</v>
      </c>
      <c r="D33" s="56" t="s">
        <v>16</v>
      </c>
      <c r="E33" s="77">
        <f>E32*0.2</f>
        <v>4</v>
      </c>
      <c r="F33" s="62"/>
      <c r="G33" s="62"/>
      <c r="H33" s="51"/>
      <c r="I33" s="59"/>
      <c r="J33" s="59"/>
      <c r="K33" s="52">
        <f t="shared" si="0"/>
        <v>0</v>
      </c>
      <c r="L33" s="53">
        <f t="shared" si="1"/>
        <v>0</v>
      </c>
      <c r="M33" s="54">
        <f t="shared" si="2"/>
        <v>0</v>
      </c>
      <c r="N33" s="54">
        <f t="shared" si="3"/>
        <v>0</v>
      </c>
      <c r="O33" s="54">
        <f t="shared" si="4"/>
        <v>0</v>
      </c>
      <c r="P33" s="55">
        <f t="shared" si="5"/>
        <v>0</v>
      </c>
    </row>
    <row r="34" spans="1:16" ht="36">
      <c r="A34" s="142">
        <v>8</v>
      </c>
      <c r="B34" s="86" t="s">
        <v>190</v>
      </c>
      <c r="C34" s="137" t="s">
        <v>43</v>
      </c>
      <c r="D34" s="56" t="s">
        <v>11</v>
      </c>
      <c r="E34" s="77">
        <v>20</v>
      </c>
      <c r="F34" s="62"/>
      <c r="G34" s="62"/>
      <c r="H34" s="51"/>
      <c r="I34" s="59"/>
      <c r="J34" s="59"/>
      <c r="K34" s="52">
        <f t="shared" si="0"/>
        <v>0</v>
      </c>
      <c r="L34" s="53">
        <f t="shared" si="1"/>
        <v>0</v>
      </c>
      <c r="M34" s="54">
        <f t="shared" si="2"/>
        <v>0</v>
      </c>
      <c r="N34" s="54">
        <f t="shared" si="3"/>
        <v>0</v>
      </c>
      <c r="O34" s="54">
        <f t="shared" si="4"/>
        <v>0</v>
      </c>
      <c r="P34" s="55">
        <f t="shared" si="5"/>
        <v>0</v>
      </c>
    </row>
    <row r="35" spans="1:16" ht="12.75">
      <c r="A35" s="142"/>
      <c r="B35" s="86"/>
      <c r="C35" s="138" t="s">
        <v>132</v>
      </c>
      <c r="D35" s="56" t="s">
        <v>11</v>
      </c>
      <c r="E35" s="77">
        <f>E34*1.05</f>
        <v>21</v>
      </c>
      <c r="F35" s="62"/>
      <c r="G35" s="62"/>
      <c r="H35" s="51"/>
      <c r="I35" s="79"/>
      <c r="J35" s="59"/>
      <c r="K35" s="52">
        <f t="shared" si="0"/>
        <v>0</v>
      </c>
      <c r="L35" s="53">
        <f t="shared" si="1"/>
        <v>0</v>
      </c>
      <c r="M35" s="54">
        <f t="shared" si="2"/>
        <v>0</v>
      </c>
      <c r="N35" s="54">
        <f t="shared" si="3"/>
        <v>0</v>
      </c>
      <c r="O35" s="54">
        <f t="shared" si="4"/>
        <v>0</v>
      </c>
      <c r="P35" s="55">
        <f t="shared" si="5"/>
        <v>0</v>
      </c>
    </row>
    <row r="36" spans="1:16" ht="12.75">
      <c r="A36" s="142"/>
      <c r="B36" s="86"/>
      <c r="C36" s="138" t="s">
        <v>178</v>
      </c>
      <c r="D36" s="56" t="s">
        <v>3</v>
      </c>
      <c r="E36" s="77">
        <v>160</v>
      </c>
      <c r="F36" s="62"/>
      <c r="G36" s="62"/>
      <c r="H36" s="51"/>
      <c r="I36" s="59"/>
      <c r="J36" s="59"/>
      <c r="K36" s="52">
        <f>SUM(H36:J36)</f>
        <v>0</v>
      </c>
      <c r="L36" s="53">
        <f>ROUND(E36*F36,2)</f>
        <v>0</v>
      </c>
      <c r="M36" s="54">
        <f>ROUND(E36*H36,2)</f>
        <v>0</v>
      </c>
      <c r="N36" s="54">
        <f>ROUND(E36*I36,2)</f>
        <v>0</v>
      </c>
      <c r="O36" s="54">
        <f>ROUND(E36*J36,2)</f>
        <v>0</v>
      </c>
      <c r="P36" s="55">
        <f>SUM(M36:O36)</f>
        <v>0</v>
      </c>
    </row>
    <row r="37" spans="1:16" ht="12.75">
      <c r="A37" s="142"/>
      <c r="B37" s="86"/>
      <c r="C37" s="138" t="s">
        <v>17</v>
      </c>
      <c r="D37" s="56" t="s">
        <v>18</v>
      </c>
      <c r="E37" s="77">
        <f>E34*5</f>
        <v>100</v>
      </c>
      <c r="F37" s="62"/>
      <c r="G37" s="62"/>
      <c r="H37" s="51"/>
      <c r="I37" s="59"/>
      <c r="J37" s="59"/>
      <c r="K37" s="52">
        <f t="shared" si="0"/>
        <v>0</v>
      </c>
      <c r="L37" s="53">
        <f t="shared" si="1"/>
        <v>0</v>
      </c>
      <c r="M37" s="54">
        <f t="shared" si="2"/>
        <v>0</v>
      </c>
      <c r="N37" s="54">
        <f t="shared" si="3"/>
        <v>0</v>
      </c>
      <c r="O37" s="54">
        <f t="shared" si="4"/>
        <v>0</v>
      </c>
      <c r="P37" s="55">
        <f t="shared" si="5"/>
        <v>0</v>
      </c>
    </row>
    <row r="38" spans="1:16" ht="12.75">
      <c r="A38" s="142"/>
      <c r="B38" s="86"/>
      <c r="C38" s="138" t="s">
        <v>19</v>
      </c>
      <c r="D38" s="56" t="s">
        <v>31</v>
      </c>
      <c r="E38" s="77">
        <f>E34*6</f>
        <v>120</v>
      </c>
      <c r="F38" s="62"/>
      <c r="G38" s="62"/>
      <c r="H38" s="51"/>
      <c r="I38" s="59"/>
      <c r="J38" s="59"/>
      <c r="K38" s="52">
        <f t="shared" si="0"/>
        <v>0</v>
      </c>
      <c r="L38" s="53">
        <f t="shared" si="1"/>
        <v>0</v>
      </c>
      <c r="M38" s="54">
        <f t="shared" si="2"/>
        <v>0</v>
      </c>
      <c r="N38" s="54">
        <f t="shared" si="3"/>
        <v>0</v>
      </c>
      <c r="O38" s="54">
        <f t="shared" si="4"/>
        <v>0</v>
      </c>
      <c r="P38" s="55">
        <f t="shared" si="5"/>
        <v>0</v>
      </c>
    </row>
    <row r="39" spans="1:16" ht="24">
      <c r="A39" s="142">
        <v>9</v>
      </c>
      <c r="B39" s="86" t="s">
        <v>191</v>
      </c>
      <c r="C39" s="137" t="s">
        <v>44</v>
      </c>
      <c r="D39" s="56" t="s">
        <v>11</v>
      </c>
      <c r="E39" s="77">
        <f>E34</f>
        <v>20</v>
      </c>
      <c r="F39" s="62"/>
      <c r="G39" s="62"/>
      <c r="H39" s="51"/>
      <c r="I39" s="59"/>
      <c r="J39" s="59"/>
      <c r="K39" s="52">
        <f t="shared" si="0"/>
        <v>0</v>
      </c>
      <c r="L39" s="53">
        <f t="shared" si="1"/>
        <v>0</v>
      </c>
      <c r="M39" s="54">
        <f t="shared" si="2"/>
        <v>0</v>
      </c>
      <c r="N39" s="54">
        <f t="shared" si="3"/>
        <v>0</v>
      </c>
      <c r="O39" s="54">
        <f t="shared" si="4"/>
        <v>0</v>
      </c>
      <c r="P39" s="55">
        <f t="shared" si="5"/>
        <v>0</v>
      </c>
    </row>
    <row r="40" spans="1:16" ht="12.75">
      <c r="A40" s="142"/>
      <c r="B40" s="86"/>
      <c r="C40" s="138" t="s">
        <v>20</v>
      </c>
      <c r="D40" s="56" t="s">
        <v>11</v>
      </c>
      <c r="E40" s="77">
        <f>E39*1.1</f>
        <v>22</v>
      </c>
      <c r="F40" s="62"/>
      <c r="G40" s="62"/>
      <c r="H40" s="51"/>
      <c r="I40" s="59"/>
      <c r="J40" s="59"/>
      <c r="K40" s="52">
        <f t="shared" si="0"/>
        <v>0</v>
      </c>
      <c r="L40" s="53">
        <f t="shared" si="1"/>
        <v>0</v>
      </c>
      <c r="M40" s="54">
        <f t="shared" si="2"/>
        <v>0</v>
      </c>
      <c r="N40" s="54">
        <f t="shared" si="3"/>
        <v>0</v>
      </c>
      <c r="O40" s="54">
        <f t="shared" si="4"/>
        <v>0</v>
      </c>
      <c r="P40" s="55">
        <f t="shared" si="5"/>
        <v>0</v>
      </c>
    </row>
    <row r="41" spans="1:16" ht="12.75">
      <c r="A41" s="142"/>
      <c r="B41" s="86"/>
      <c r="C41" s="138" t="s">
        <v>21</v>
      </c>
      <c r="D41" s="56" t="s">
        <v>18</v>
      </c>
      <c r="E41" s="77">
        <f>E39*6</f>
        <v>120</v>
      </c>
      <c r="F41" s="62"/>
      <c r="G41" s="62"/>
      <c r="H41" s="51"/>
      <c r="I41" s="59"/>
      <c r="J41" s="59"/>
      <c r="K41" s="52">
        <f t="shared" si="0"/>
        <v>0</v>
      </c>
      <c r="L41" s="53">
        <f t="shared" si="1"/>
        <v>0</v>
      </c>
      <c r="M41" s="54">
        <f t="shared" si="2"/>
        <v>0</v>
      </c>
      <c r="N41" s="54">
        <f t="shared" si="3"/>
        <v>0</v>
      </c>
      <c r="O41" s="54">
        <f t="shared" si="4"/>
        <v>0</v>
      </c>
      <c r="P41" s="55">
        <f t="shared" si="5"/>
        <v>0</v>
      </c>
    </row>
    <row r="42" spans="1:16" ht="12.75">
      <c r="A42" s="142"/>
      <c r="B42" s="86"/>
      <c r="C42" s="138" t="s">
        <v>23</v>
      </c>
      <c r="D42" s="56" t="s">
        <v>3</v>
      </c>
      <c r="E42" s="77">
        <v>160</v>
      </c>
      <c r="F42" s="62"/>
      <c r="G42" s="62"/>
      <c r="H42" s="51"/>
      <c r="I42" s="59"/>
      <c r="J42" s="59"/>
      <c r="K42" s="52">
        <f t="shared" si="0"/>
        <v>0</v>
      </c>
      <c r="L42" s="53">
        <f t="shared" si="1"/>
        <v>0</v>
      </c>
      <c r="M42" s="54">
        <f t="shared" si="2"/>
        <v>0</v>
      </c>
      <c r="N42" s="54">
        <f t="shared" si="3"/>
        <v>0</v>
      </c>
      <c r="O42" s="54">
        <f t="shared" si="4"/>
        <v>0</v>
      </c>
      <c r="P42" s="55">
        <f t="shared" si="5"/>
        <v>0</v>
      </c>
    </row>
    <row r="43" spans="1:16" ht="24">
      <c r="A43" s="142">
        <v>10</v>
      </c>
      <c r="B43" s="86" t="s">
        <v>120</v>
      </c>
      <c r="C43" s="137" t="s">
        <v>118</v>
      </c>
      <c r="D43" s="56" t="s">
        <v>11</v>
      </c>
      <c r="E43" s="77">
        <f>E39</f>
        <v>20</v>
      </c>
      <c r="F43" s="62"/>
      <c r="G43" s="62"/>
      <c r="H43" s="51"/>
      <c r="I43" s="59"/>
      <c r="J43" s="59"/>
      <c r="K43" s="52">
        <f t="shared" si="0"/>
        <v>0</v>
      </c>
      <c r="L43" s="53">
        <f t="shared" si="1"/>
        <v>0</v>
      </c>
      <c r="M43" s="54">
        <f t="shared" si="2"/>
        <v>0</v>
      </c>
      <c r="N43" s="54">
        <f t="shared" si="3"/>
        <v>0</v>
      </c>
      <c r="O43" s="54">
        <f t="shared" si="4"/>
        <v>0</v>
      </c>
      <c r="P43" s="55">
        <f t="shared" si="5"/>
        <v>0</v>
      </c>
    </row>
    <row r="44" spans="1:16" ht="12.75">
      <c r="A44" s="142"/>
      <c r="B44" s="86"/>
      <c r="C44" s="138" t="s">
        <v>233</v>
      </c>
      <c r="D44" s="56" t="s">
        <v>16</v>
      </c>
      <c r="E44" s="77">
        <f>E43*0.2</f>
        <v>4</v>
      </c>
      <c r="F44" s="62"/>
      <c r="G44" s="62"/>
      <c r="H44" s="51"/>
      <c r="I44" s="59"/>
      <c r="J44" s="59"/>
      <c r="K44" s="52">
        <f t="shared" si="0"/>
        <v>0</v>
      </c>
      <c r="L44" s="53">
        <f t="shared" si="1"/>
        <v>0</v>
      </c>
      <c r="M44" s="54">
        <f t="shared" si="2"/>
        <v>0</v>
      </c>
      <c r="N44" s="54">
        <f t="shared" si="3"/>
        <v>0</v>
      </c>
      <c r="O44" s="54">
        <f t="shared" si="4"/>
        <v>0</v>
      </c>
      <c r="P44" s="55">
        <f t="shared" si="5"/>
        <v>0</v>
      </c>
    </row>
    <row r="45" spans="1:16" ht="24">
      <c r="A45" s="142">
        <v>11</v>
      </c>
      <c r="B45" s="86" t="s">
        <v>73</v>
      </c>
      <c r="C45" s="137" t="s">
        <v>164</v>
      </c>
      <c r="D45" s="56" t="s">
        <v>11</v>
      </c>
      <c r="E45" s="77">
        <f>E43</f>
        <v>20</v>
      </c>
      <c r="F45" s="62"/>
      <c r="G45" s="62"/>
      <c r="H45" s="51"/>
      <c r="I45" s="59"/>
      <c r="J45" s="59"/>
      <c r="K45" s="52">
        <f t="shared" si="0"/>
        <v>0</v>
      </c>
      <c r="L45" s="53">
        <f t="shared" si="1"/>
        <v>0</v>
      </c>
      <c r="M45" s="54">
        <f t="shared" si="2"/>
        <v>0</v>
      </c>
      <c r="N45" s="54">
        <f t="shared" si="3"/>
        <v>0</v>
      </c>
      <c r="O45" s="54">
        <f t="shared" si="4"/>
        <v>0</v>
      </c>
      <c r="P45" s="55">
        <f t="shared" si="5"/>
        <v>0</v>
      </c>
    </row>
    <row r="46" spans="1:16" ht="24">
      <c r="A46" s="142"/>
      <c r="B46" s="86"/>
      <c r="C46" s="138" t="s">
        <v>232</v>
      </c>
      <c r="D46" s="56" t="s">
        <v>18</v>
      </c>
      <c r="E46" s="77">
        <f>E45*3.5</f>
        <v>70</v>
      </c>
      <c r="F46" s="62"/>
      <c r="G46" s="62"/>
      <c r="H46" s="51"/>
      <c r="I46" s="59"/>
      <c r="J46" s="59"/>
      <c r="K46" s="52">
        <f t="shared" si="0"/>
        <v>0</v>
      </c>
      <c r="L46" s="53">
        <f t="shared" si="1"/>
        <v>0</v>
      </c>
      <c r="M46" s="54">
        <f t="shared" si="2"/>
        <v>0</v>
      </c>
      <c r="N46" s="54">
        <f t="shared" si="3"/>
        <v>0</v>
      </c>
      <c r="O46" s="54">
        <f t="shared" si="4"/>
        <v>0</v>
      </c>
      <c r="P46" s="55">
        <f t="shared" si="5"/>
        <v>0</v>
      </c>
    </row>
    <row r="47" spans="1:16" ht="36">
      <c r="A47" s="142">
        <v>12</v>
      </c>
      <c r="B47" s="86" t="s">
        <v>234</v>
      </c>
      <c r="C47" s="137" t="s">
        <v>159</v>
      </c>
      <c r="D47" s="56" t="s">
        <v>3</v>
      </c>
      <c r="E47" s="77">
        <v>62.1</v>
      </c>
      <c r="F47" s="62"/>
      <c r="G47" s="62"/>
      <c r="H47" s="51"/>
      <c r="I47" s="59"/>
      <c r="J47" s="59"/>
      <c r="K47" s="52">
        <f t="shared" si="0"/>
        <v>0</v>
      </c>
      <c r="L47" s="53">
        <f t="shared" si="1"/>
        <v>0</v>
      </c>
      <c r="M47" s="54">
        <f t="shared" si="2"/>
        <v>0</v>
      </c>
      <c r="N47" s="54">
        <f t="shared" si="3"/>
        <v>0</v>
      </c>
      <c r="O47" s="54">
        <f t="shared" si="4"/>
        <v>0</v>
      </c>
      <c r="P47" s="55">
        <f t="shared" si="5"/>
        <v>0</v>
      </c>
    </row>
    <row r="48" spans="1:16" ht="12.75">
      <c r="A48" s="142">
        <v>13</v>
      </c>
      <c r="B48" s="86" t="s">
        <v>122</v>
      </c>
      <c r="C48" s="139" t="s">
        <v>32</v>
      </c>
      <c r="D48" s="78" t="s">
        <v>26</v>
      </c>
      <c r="E48" s="78">
        <v>4.5</v>
      </c>
      <c r="F48" s="62"/>
      <c r="G48" s="62"/>
      <c r="H48" s="51"/>
      <c r="I48" s="59"/>
      <c r="J48" s="59"/>
      <c r="K48" s="52">
        <f t="shared" si="0"/>
        <v>0</v>
      </c>
      <c r="L48" s="53">
        <f t="shared" si="1"/>
        <v>0</v>
      </c>
      <c r="M48" s="54">
        <f t="shared" si="2"/>
        <v>0</v>
      </c>
      <c r="N48" s="54">
        <f t="shared" si="3"/>
        <v>0</v>
      </c>
      <c r="O48" s="54">
        <f t="shared" si="4"/>
        <v>0</v>
      </c>
      <c r="P48" s="55">
        <f t="shared" si="5"/>
        <v>0</v>
      </c>
    </row>
    <row r="49" spans="1:16" ht="12.75">
      <c r="A49" s="75"/>
      <c r="B49" s="75"/>
      <c r="C49" s="71"/>
      <c r="D49" s="58"/>
      <c r="E49" s="56"/>
      <c r="F49" s="59"/>
      <c r="G49" s="59"/>
      <c r="H49" s="59"/>
      <c r="I49" s="59"/>
      <c r="J49" s="59"/>
      <c r="K49" s="73"/>
      <c r="L49" s="73"/>
      <c r="M49" s="73"/>
      <c r="N49" s="73"/>
      <c r="O49" s="73"/>
      <c r="P49" s="73"/>
    </row>
    <row r="50" spans="1:16" s="9" customFormat="1" ht="15" customHeight="1">
      <c r="A50" s="202" t="s">
        <v>47</v>
      </c>
      <c r="B50" s="202"/>
      <c r="C50" s="202"/>
      <c r="D50" s="89"/>
      <c r="E50" s="88"/>
      <c r="F50" s="2"/>
      <c r="G50" s="3"/>
      <c r="H50" s="4"/>
      <c r="I50" s="5"/>
      <c r="J50" s="6"/>
      <c r="K50" s="7"/>
      <c r="L50" s="8">
        <f>SUM(L46:L49)</f>
        <v>0</v>
      </c>
      <c r="M50" s="8">
        <f>SUM(M46:M49)</f>
        <v>0</v>
      </c>
      <c r="N50" s="8">
        <f>SUM(N46:N49)</f>
        <v>0</v>
      </c>
      <c r="O50" s="8">
        <f>SUM(O46:O49)</f>
        <v>0</v>
      </c>
      <c r="P50" s="8">
        <f>SUM(P46:P49)</f>
        <v>0</v>
      </c>
    </row>
    <row r="51" spans="1:16" s="9" customFormat="1" ht="16.5" customHeight="1">
      <c r="A51" s="203" t="s">
        <v>238</v>
      </c>
      <c r="B51" s="203"/>
      <c r="C51" s="203"/>
      <c r="D51" s="87"/>
      <c r="E51" s="88"/>
      <c r="F51" s="1"/>
      <c r="G51" s="3"/>
      <c r="H51" s="4"/>
      <c r="I51" s="5"/>
      <c r="J51" s="6"/>
      <c r="K51" s="10"/>
      <c r="L51" s="10"/>
      <c r="M51" s="11">
        <f>ROUND(M50*0,2)</f>
        <v>0</v>
      </c>
      <c r="N51" s="11">
        <f>ROUND(N50*0,2)</f>
        <v>0</v>
      </c>
      <c r="O51" s="11">
        <f>ROUND(O50*0,2)</f>
        <v>0</v>
      </c>
      <c r="P51" s="11">
        <f>SUM(L51:O51)</f>
        <v>0</v>
      </c>
    </row>
    <row r="52" spans="1:16" s="9" customFormat="1" ht="15" customHeight="1">
      <c r="A52" s="202" t="s">
        <v>48</v>
      </c>
      <c r="B52" s="202"/>
      <c r="C52" s="202"/>
      <c r="D52" s="89"/>
      <c r="E52" s="88"/>
      <c r="F52" s="1"/>
      <c r="G52" s="3"/>
      <c r="H52" s="4"/>
      <c r="I52" s="5"/>
      <c r="J52" s="6"/>
      <c r="K52" s="7"/>
      <c r="L52" s="7">
        <f>SUM(L50:L51)</f>
        <v>0</v>
      </c>
      <c r="M52" s="7">
        <f>SUM(M50:M51)</f>
        <v>0</v>
      </c>
      <c r="N52" s="7">
        <f>SUM(N50:N51)</f>
        <v>0</v>
      </c>
      <c r="O52" s="7">
        <f>SUM(O50:O51)</f>
        <v>0</v>
      </c>
      <c r="P52" s="7">
        <f>SUM(P50:P51)</f>
        <v>0</v>
      </c>
    </row>
    <row r="53" spans="1:16" ht="12.75" hidden="1">
      <c r="A53" s="90"/>
      <c r="B53" s="90"/>
      <c r="C53" s="200" t="s">
        <v>239</v>
      </c>
      <c r="D53" s="200"/>
      <c r="E53" s="200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4">
        <f>ROUND(P52*0,2)</f>
        <v>0</v>
      </c>
    </row>
    <row r="54" spans="1:16" ht="12.75" hidden="1">
      <c r="A54" s="90"/>
      <c r="B54" s="90"/>
      <c r="C54" s="200" t="s">
        <v>240</v>
      </c>
      <c r="D54" s="200"/>
      <c r="E54" s="200"/>
      <c r="F54" s="12"/>
      <c r="G54" s="12"/>
      <c r="H54" s="13"/>
      <c r="I54" s="13"/>
      <c r="J54" s="13"/>
      <c r="K54" s="13"/>
      <c r="L54" s="13"/>
      <c r="M54" s="13"/>
      <c r="N54" s="13"/>
      <c r="O54" s="13"/>
      <c r="P54" s="14">
        <f>ROUND(P52*0,2)</f>
        <v>0</v>
      </c>
    </row>
    <row r="55" spans="1:16" ht="12.75" hidden="1">
      <c r="A55" s="90"/>
      <c r="B55" s="90"/>
      <c r="C55" s="200" t="s">
        <v>49</v>
      </c>
      <c r="D55" s="200"/>
      <c r="E55" s="200"/>
      <c r="F55" s="12"/>
      <c r="G55" s="12"/>
      <c r="H55" s="13"/>
      <c r="I55" s="13"/>
      <c r="J55" s="13"/>
      <c r="K55" s="13"/>
      <c r="L55" s="13"/>
      <c r="M55" s="13"/>
      <c r="N55" s="13"/>
      <c r="O55" s="13"/>
      <c r="P55" s="14">
        <f>ROUND(M52*0.2409,2)</f>
        <v>0</v>
      </c>
    </row>
    <row r="56" spans="1:16" ht="12.75" hidden="1">
      <c r="A56" s="16"/>
      <c r="B56" s="16"/>
      <c r="C56" s="201" t="s">
        <v>91</v>
      </c>
      <c r="D56" s="201"/>
      <c r="E56" s="201"/>
      <c r="F56" s="16"/>
      <c r="G56" s="16"/>
      <c r="H56" s="17"/>
      <c r="I56" s="17"/>
      <c r="J56" s="17"/>
      <c r="K56" s="17"/>
      <c r="L56" s="17"/>
      <c r="M56" s="17"/>
      <c r="N56" s="17"/>
      <c r="O56" s="17"/>
      <c r="P56" s="18">
        <f>SUM(P52:P55)</f>
        <v>0</v>
      </c>
    </row>
    <row r="57" spans="1:16" ht="12.75" hidden="1">
      <c r="A57" s="16"/>
      <c r="B57" s="16"/>
      <c r="C57" s="198" t="s">
        <v>241</v>
      </c>
      <c r="D57" s="198"/>
      <c r="E57" s="198"/>
      <c r="F57" s="16"/>
      <c r="G57" s="16"/>
      <c r="H57" s="17"/>
      <c r="I57" s="17"/>
      <c r="J57" s="17"/>
      <c r="K57" s="17"/>
      <c r="L57" s="17"/>
      <c r="M57" s="17"/>
      <c r="N57" s="17"/>
      <c r="O57" s="17"/>
      <c r="P57" s="18">
        <f>ROUND(P56*0.21,2)</f>
        <v>0</v>
      </c>
    </row>
    <row r="58" spans="1:16" ht="12.75" hidden="1">
      <c r="A58" s="19"/>
      <c r="B58" s="19"/>
      <c r="C58" s="199" t="s">
        <v>92</v>
      </c>
      <c r="D58" s="199"/>
      <c r="E58" s="19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>
        <f>SUM(P56:P57)</f>
        <v>0</v>
      </c>
    </row>
    <row r="60" ht="12.75">
      <c r="N60" s="21"/>
    </row>
    <row r="61" spans="2:14" s="22" customFormat="1" ht="12.75">
      <c r="B61" s="23" t="s">
        <v>50</v>
      </c>
      <c r="C61" s="24"/>
      <c r="D61" s="25" t="s">
        <v>51</v>
      </c>
      <c r="F61" s="25"/>
      <c r="G61" s="26" t="s">
        <v>52</v>
      </c>
      <c r="H61" s="26"/>
      <c r="I61" s="27"/>
      <c r="J61" s="27"/>
      <c r="K61" s="27"/>
      <c r="L61" s="27"/>
      <c r="M61" s="27"/>
      <c r="N61" s="25"/>
    </row>
    <row r="62" spans="1:14" s="22" customFormat="1" ht="14.25" customHeight="1">
      <c r="A62" s="28"/>
      <c r="B62" s="187" t="s">
        <v>53</v>
      </c>
      <c r="C62" s="187"/>
      <c r="D62" s="23" t="s">
        <v>54</v>
      </c>
      <c r="F62" s="26"/>
      <c r="G62" s="23"/>
      <c r="H62" s="26"/>
      <c r="N62" s="23"/>
    </row>
    <row r="64" spans="1:5" ht="12.75">
      <c r="A64" s="145" t="s">
        <v>33</v>
      </c>
      <c r="B64" s="145"/>
      <c r="C64" s="145"/>
      <c r="D64" s="145"/>
      <c r="E64" s="145"/>
    </row>
    <row r="65" spans="1:5" ht="12.75">
      <c r="A65" s="115" t="s">
        <v>34</v>
      </c>
      <c r="B65" s="115"/>
      <c r="C65" s="115"/>
      <c r="D65" s="115"/>
      <c r="E65" s="115"/>
    </row>
    <row r="66" spans="1:5" ht="12.75">
      <c r="A66" s="115" t="s">
        <v>35</v>
      </c>
      <c r="B66" s="115"/>
      <c r="C66" s="115"/>
      <c r="D66" s="115"/>
      <c r="E66" s="115"/>
    </row>
    <row r="68" spans="1:5" ht="12.75">
      <c r="A68" s="115" t="s">
        <v>45</v>
      </c>
      <c r="B68" s="115"/>
      <c r="C68" s="115"/>
      <c r="D68" s="115"/>
      <c r="E68" s="115"/>
    </row>
  </sheetData>
  <sheetProtection/>
  <mergeCells count="20">
    <mergeCell ref="A2:P2"/>
    <mergeCell ref="A3:P3"/>
    <mergeCell ref="O9:P9"/>
    <mergeCell ref="A11:A12"/>
    <mergeCell ref="B11:B12"/>
    <mergeCell ref="C11:C12"/>
    <mergeCell ref="F11:K11"/>
    <mergeCell ref="L11:P11"/>
    <mergeCell ref="D11:D12"/>
    <mergeCell ref="E11:E12"/>
    <mergeCell ref="A50:C50"/>
    <mergeCell ref="A51:C51"/>
    <mergeCell ref="A52:C52"/>
    <mergeCell ref="C53:E53"/>
    <mergeCell ref="C58:E58"/>
    <mergeCell ref="B62:C62"/>
    <mergeCell ref="C54:E54"/>
    <mergeCell ref="C55:E55"/>
    <mergeCell ref="C56:E56"/>
    <mergeCell ref="C57:E5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3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.00390625" style="15" customWidth="1"/>
    <col min="2" max="2" width="6.7109375" style="15" customWidth="1"/>
    <col min="3" max="3" width="36.00390625" style="15" customWidth="1"/>
    <col min="4" max="5" width="6.8515625" style="15" customWidth="1"/>
    <col min="6" max="11" width="7.140625" style="15" customWidth="1"/>
    <col min="12" max="13" width="7.8515625" style="15" customWidth="1"/>
    <col min="14" max="14" width="9.28125" style="15" customWidth="1"/>
    <col min="15" max="15" width="7.8515625" style="15" customWidth="1"/>
    <col min="16" max="16384" width="9.140625" style="15" customWidth="1"/>
  </cols>
  <sheetData>
    <row r="1" spans="1:5" ht="6.75" customHeight="1">
      <c r="A1" s="74"/>
      <c r="B1" s="74"/>
      <c r="C1" s="74"/>
      <c r="D1" s="74"/>
      <c r="E1" s="74"/>
    </row>
    <row r="2" spans="1:16" s="32" customFormat="1" ht="12.75" customHeight="1">
      <c r="A2" s="188" t="s">
        <v>144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30" customFormat="1" ht="17.25" customHeight="1">
      <c r="A3" s="189" t="s">
        <v>46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="30" customFormat="1" ht="7.5" customHeight="1">
      <c r="P4" s="33"/>
    </row>
    <row r="5" spans="1:16" s="30" customFormat="1" ht="12.75" customHeight="1">
      <c r="A5" s="34" t="s">
        <v>149</v>
      </c>
      <c r="B5" s="36"/>
      <c r="C5" s="31"/>
      <c r="D5" s="31"/>
      <c r="P5" s="37"/>
    </row>
    <row r="6" spans="1:16" s="30" customFormat="1" ht="12.75">
      <c r="A6" s="156" t="s">
        <v>165</v>
      </c>
      <c r="B6" s="31"/>
      <c r="C6" s="31"/>
      <c r="D6" s="31"/>
      <c r="P6" s="37"/>
    </row>
    <row r="7" spans="1:16" s="30" customFormat="1" ht="12.75">
      <c r="A7" s="15" t="s">
        <v>166</v>
      </c>
      <c r="B7" s="31"/>
      <c r="C7" s="31"/>
      <c r="D7" s="31"/>
      <c r="P7" s="37"/>
    </row>
    <row r="8" spans="1:16" s="42" customFormat="1" ht="16.5" customHeight="1">
      <c r="A8" s="15"/>
      <c r="B8" s="39"/>
      <c r="C8" s="39"/>
      <c r="D8" s="40"/>
      <c r="E8" s="41"/>
      <c r="F8" s="41"/>
      <c r="G8" s="41"/>
      <c r="H8" s="41"/>
      <c r="I8" s="41"/>
      <c r="J8" s="41"/>
      <c r="P8" s="43"/>
    </row>
    <row r="9" spans="1:16" s="44" customFormat="1" ht="15">
      <c r="A9" s="38" t="s">
        <v>193</v>
      </c>
      <c r="C9" s="45"/>
      <c r="D9" s="45"/>
      <c r="E9" s="46"/>
      <c r="F9" s="46"/>
      <c r="G9" s="46"/>
      <c r="H9" s="46"/>
      <c r="I9" s="46"/>
      <c r="J9" s="46"/>
      <c r="L9" s="47" t="s">
        <v>55</v>
      </c>
      <c r="O9" s="190">
        <f>P20</f>
        <v>0</v>
      </c>
      <c r="P9" s="191"/>
    </row>
    <row r="10" spans="1:12" s="44" customFormat="1" ht="15.75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L10" s="146" t="s">
        <v>192</v>
      </c>
    </row>
    <row r="11" spans="1:26" ht="12.75" customHeight="1">
      <c r="A11" s="192" t="s">
        <v>70</v>
      </c>
      <c r="B11" s="194" t="s">
        <v>56</v>
      </c>
      <c r="C11" s="194" t="s">
        <v>57</v>
      </c>
      <c r="D11" s="194" t="s">
        <v>58</v>
      </c>
      <c r="E11" s="194" t="s">
        <v>59</v>
      </c>
      <c r="F11" s="196" t="s">
        <v>60</v>
      </c>
      <c r="G11" s="196"/>
      <c r="H11" s="196"/>
      <c r="I11" s="196"/>
      <c r="J11" s="196"/>
      <c r="K11" s="196"/>
      <c r="L11" s="196" t="s">
        <v>61</v>
      </c>
      <c r="M11" s="196"/>
      <c r="N11" s="196"/>
      <c r="O11" s="196"/>
      <c r="P11" s="197"/>
      <c r="R11" s="43"/>
      <c r="Z11" s="43"/>
    </row>
    <row r="12" spans="1:16" ht="46.5" customHeight="1" thickBot="1">
      <c r="A12" s="193"/>
      <c r="B12" s="195"/>
      <c r="C12" s="195"/>
      <c r="D12" s="195"/>
      <c r="E12" s="195"/>
      <c r="F12" s="49" t="s">
        <v>62</v>
      </c>
      <c r="G12" s="49" t="s">
        <v>63</v>
      </c>
      <c r="H12" s="49" t="s">
        <v>64</v>
      </c>
      <c r="I12" s="49" t="s">
        <v>65</v>
      </c>
      <c r="J12" s="49" t="s">
        <v>66</v>
      </c>
      <c r="K12" s="49" t="s">
        <v>67</v>
      </c>
      <c r="L12" s="49" t="s">
        <v>68</v>
      </c>
      <c r="M12" s="49" t="s">
        <v>64</v>
      </c>
      <c r="N12" s="49" t="s">
        <v>65</v>
      </c>
      <c r="O12" s="49" t="s">
        <v>66</v>
      </c>
      <c r="P12" s="50" t="s">
        <v>69</v>
      </c>
    </row>
    <row r="13" spans="1:16" ht="6" customHeight="1">
      <c r="A13" s="84"/>
      <c r="B13" s="84"/>
      <c r="C13" s="84"/>
      <c r="D13" s="84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25.5">
      <c r="A14" s="75">
        <v>1</v>
      </c>
      <c r="B14" s="86" t="s">
        <v>104</v>
      </c>
      <c r="C14" s="159" t="s">
        <v>194</v>
      </c>
      <c r="D14" s="56" t="s">
        <v>11</v>
      </c>
      <c r="E14" s="77">
        <v>188</v>
      </c>
      <c r="F14" s="62"/>
      <c r="G14" s="62"/>
      <c r="H14" s="51"/>
      <c r="I14" s="59"/>
      <c r="J14" s="59"/>
      <c r="K14" s="52">
        <f>SUM(H14:J14)</f>
        <v>0</v>
      </c>
      <c r="L14" s="53">
        <f>ROUND(E14*F14,2)</f>
        <v>0</v>
      </c>
      <c r="M14" s="54">
        <f>ROUND(E14*H14,2)</f>
        <v>0</v>
      </c>
      <c r="N14" s="54">
        <f>ROUND(E14*I14,2)</f>
        <v>0</v>
      </c>
      <c r="O14" s="54">
        <f>ROUND(E14*J14,2)</f>
        <v>0</v>
      </c>
      <c r="P14" s="55">
        <f>SUM(M14:O14)</f>
        <v>0</v>
      </c>
    </row>
    <row r="15" spans="1:16" ht="25.5">
      <c r="A15" s="75"/>
      <c r="B15" s="86"/>
      <c r="C15" s="76" t="s">
        <v>158</v>
      </c>
      <c r="D15" s="56" t="s">
        <v>11</v>
      </c>
      <c r="E15" s="77">
        <f>E14*1.02</f>
        <v>191.76</v>
      </c>
      <c r="F15" s="62"/>
      <c r="G15" s="62"/>
      <c r="H15" s="51"/>
      <c r="I15" s="59"/>
      <c r="J15" s="59"/>
      <c r="K15" s="52">
        <f>SUM(H15:J15)</f>
        <v>0</v>
      </c>
      <c r="L15" s="53">
        <f>ROUND(E15*F15,2)</f>
        <v>0</v>
      </c>
      <c r="M15" s="54">
        <f>ROUND(E15*H15,2)</f>
        <v>0</v>
      </c>
      <c r="N15" s="54">
        <f>ROUND(E15*I15,2)</f>
        <v>0</v>
      </c>
      <c r="O15" s="54">
        <f>ROUND(E15*J15,2)</f>
        <v>0</v>
      </c>
      <c r="P15" s="55">
        <f>SUM(M15:O15)</f>
        <v>0</v>
      </c>
    </row>
    <row r="16" spans="1:16" ht="12.75">
      <c r="A16" s="142">
        <v>5</v>
      </c>
      <c r="B16" s="86" t="s">
        <v>161</v>
      </c>
      <c r="C16" s="139" t="s">
        <v>32</v>
      </c>
      <c r="D16" s="78" t="s">
        <v>26</v>
      </c>
      <c r="E16" s="78">
        <v>1</v>
      </c>
      <c r="F16" s="62"/>
      <c r="G16" s="62"/>
      <c r="H16" s="51"/>
      <c r="I16" s="59"/>
      <c r="J16" s="59"/>
      <c r="K16" s="52">
        <f>SUM(H16:J16)</f>
        <v>0</v>
      </c>
      <c r="L16" s="53">
        <f>ROUND(E16*F16,2)</f>
        <v>0</v>
      </c>
      <c r="M16" s="54">
        <f>ROUND(E16*H16,2)</f>
        <v>0</v>
      </c>
      <c r="N16" s="54">
        <f>ROUND(E16*I16,2)</f>
        <v>0</v>
      </c>
      <c r="O16" s="54">
        <f>ROUND(E16*J16,2)</f>
        <v>0</v>
      </c>
      <c r="P16" s="55">
        <f>SUM(M16:O16)</f>
        <v>0</v>
      </c>
    </row>
    <row r="17" spans="1:16" ht="6" customHeight="1">
      <c r="A17" s="75"/>
      <c r="B17" s="75"/>
      <c r="C17" s="71"/>
      <c r="D17" s="58"/>
      <c r="E17" s="56"/>
      <c r="F17" s="59"/>
      <c r="G17" s="59"/>
      <c r="H17" s="59"/>
      <c r="I17" s="59"/>
      <c r="J17" s="59"/>
      <c r="K17" s="73"/>
      <c r="L17" s="73"/>
      <c r="M17" s="73"/>
      <c r="N17" s="73"/>
      <c r="O17" s="73"/>
      <c r="P17" s="73"/>
    </row>
    <row r="18" spans="1:16" s="9" customFormat="1" ht="15" customHeight="1">
      <c r="A18" s="202" t="s">
        <v>47</v>
      </c>
      <c r="B18" s="202"/>
      <c r="C18" s="202"/>
      <c r="D18" s="89"/>
      <c r="E18" s="88"/>
      <c r="F18" s="2"/>
      <c r="G18" s="3"/>
      <c r="H18" s="4"/>
      <c r="I18" s="5"/>
      <c r="J18" s="6"/>
      <c r="K18" s="7"/>
      <c r="L18" s="8">
        <f>SUM(L14:L17)</f>
        <v>0</v>
      </c>
      <c r="M18" s="8">
        <f>SUM(M14:M17)</f>
        <v>0</v>
      </c>
      <c r="N18" s="8">
        <f>SUM(N14:N17)</f>
        <v>0</v>
      </c>
      <c r="O18" s="8">
        <f>SUM(O14:O17)</f>
        <v>0</v>
      </c>
      <c r="P18" s="8">
        <f>SUM(P14:P17)</f>
        <v>0</v>
      </c>
    </row>
    <row r="19" spans="1:16" s="9" customFormat="1" ht="16.5" customHeight="1">
      <c r="A19" s="203" t="s">
        <v>238</v>
      </c>
      <c r="B19" s="203"/>
      <c r="C19" s="203"/>
      <c r="D19" s="87"/>
      <c r="E19" s="88"/>
      <c r="F19" s="1"/>
      <c r="G19" s="3"/>
      <c r="H19" s="4"/>
      <c r="I19" s="5"/>
      <c r="J19" s="6"/>
      <c r="K19" s="10"/>
      <c r="L19" s="10"/>
      <c r="M19" s="11">
        <f>ROUND(M18*0,2)</f>
        <v>0</v>
      </c>
      <c r="N19" s="11">
        <f>ROUND(N18*0,2)</f>
        <v>0</v>
      </c>
      <c r="O19" s="11">
        <f>ROUND(O18*0,2)</f>
        <v>0</v>
      </c>
      <c r="P19" s="11">
        <f>SUM(L19:O19)</f>
        <v>0</v>
      </c>
    </row>
    <row r="20" spans="1:16" s="9" customFormat="1" ht="15" customHeight="1">
      <c r="A20" s="202" t="s">
        <v>48</v>
      </c>
      <c r="B20" s="202"/>
      <c r="C20" s="202"/>
      <c r="D20" s="89"/>
      <c r="E20" s="88"/>
      <c r="F20" s="1"/>
      <c r="G20" s="3"/>
      <c r="H20" s="4"/>
      <c r="I20" s="5"/>
      <c r="J20" s="6"/>
      <c r="K20" s="7"/>
      <c r="L20" s="7">
        <f>SUM(L18:L19)</f>
        <v>0</v>
      </c>
      <c r="M20" s="7">
        <f>SUM(M18:M19)</f>
        <v>0</v>
      </c>
      <c r="N20" s="7">
        <f>SUM(N18:N19)</f>
        <v>0</v>
      </c>
      <c r="O20" s="7">
        <f>SUM(O18:O19)</f>
        <v>0</v>
      </c>
      <c r="P20" s="7">
        <f>SUM(P18:P19)</f>
        <v>0</v>
      </c>
    </row>
    <row r="21" spans="1:16" ht="12.75" hidden="1">
      <c r="A21" s="90"/>
      <c r="B21" s="90"/>
      <c r="C21" s="200" t="s">
        <v>239</v>
      </c>
      <c r="D21" s="200"/>
      <c r="E21" s="200"/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4">
        <f>ROUND(P20*0,2)</f>
        <v>0</v>
      </c>
    </row>
    <row r="22" spans="1:16" ht="12.75" hidden="1">
      <c r="A22" s="90"/>
      <c r="B22" s="90"/>
      <c r="C22" s="200" t="s">
        <v>240</v>
      </c>
      <c r="D22" s="200"/>
      <c r="E22" s="200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4">
        <f>ROUND(P20*0,2)</f>
        <v>0</v>
      </c>
    </row>
    <row r="23" spans="1:16" ht="12.75" hidden="1">
      <c r="A23" s="90"/>
      <c r="B23" s="90"/>
      <c r="C23" s="200" t="s">
        <v>49</v>
      </c>
      <c r="D23" s="200"/>
      <c r="E23" s="200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4">
        <f>ROUND(M20*0.2409,2)</f>
        <v>0</v>
      </c>
    </row>
    <row r="24" spans="1:16" ht="12.75" hidden="1">
      <c r="A24" s="16"/>
      <c r="B24" s="16"/>
      <c r="C24" s="201" t="s">
        <v>91</v>
      </c>
      <c r="D24" s="201"/>
      <c r="E24" s="201"/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8">
        <f>SUM(P20:P23)</f>
        <v>0</v>
      </c>
    </row>
    <row r="25" spans="1:16" ht="12.75" hidden="1">
      <c r="A25" s="16"/>
      <c r="B25" s="16"/>
      <c r="C25" s="198" t="s">
        <v>241</v>
      </c>
      <c r="D25" s="198"/>
      <c r="E25" s="198"/>
      <c r="F25" s="16"/>
      <c r="G25" s="16"/>
      <c r="H25" s="17"/>
      <c r="I25" s="17"/>
      <c r="J25" s="17"/>
      <c r="K25" s="17"/>
      <c r="L25" s="17"/>
      <c r="M25" s="17"/>
      <c r="N25" s="17"/>
      <c r="O25" s="17"/>
      <c r="P25" s="18">
        <f>ROUND(P24*0.21,2)</f>
        <v>0</v>
      </c>
    </row>
    <row r="26" spans="1:16" ht="12.75" hidden="1">
      <c r="A26" s="19"/>
      <c r="B26" s="19"/>
      <c r="C26" s="199" t="s">
        <v>92</v>
      </c>
      <c r="D26" s="199"/>
      <c r="E26" s="19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f>SUM(P24:P25)</f>
        <v>0</v>
      </c>
    </row>
    <row r="28" ht="6" customHeight="1"/>
    <row r="29" ht="12.75">
      <c r="N29" s="21"/>
    </row>
    <row r="30" spans="2:14" s="22" customFormat="1" ht="12.75">
      <c r="B30" s="23" t="s">
        <v>50</v>
      </c>
      <c r="C30" s="24"/>
      <c r="D30" s="25" t="s">
        <v>51</v>
      </c>
      <c r="F30" s="25"/>
      <c r="G30" s="26" t="s">
        <v>52</v>
      </c>
      <c r="H30" s="26"/>
      <c r="I30" s="27"/>
      <c r="J30" s="27"/>
      <c r="K30" s="27"/>
      <c r="L30" s="27"/>
      <c r="M30" s="27"/>
      <c r="N30" s="25"/>
    </row>
    <row r="31" spans="1:14" s="22" customFormat="1" ht="14.25" customHeight="1">
      <c r="A31" s="28"/>
      <c r="B31" s="187" t="s">
        <v>53</v>
      </c>
      <c r="C31" s="187"/>
      <c r="D31" s="23" t="s">
        <v>54</v>
      </c>
      <c r="F31" s="26"/>
      <c r="G31" s="23"/>
      <c r="H31" s="26"/>
      <c r="N31" s="23"/>
    </row>
    <row r="33" spans="1:5" ht="12.75">
      <c r="A33" s="145" t="s">
        <v>33</v>
      </c>
      <c r="B33" s="145"/>
      <c r="C33" s="145"/>
      <c r="D33" s="145"/>
      <c r="E33" s="145"/>
    </row>
    <row r="34" spans="1:5" ht="12.75">
      <c r="A34" s="115" t="s">
        <v>34</v>
      </c>
      <c r="B34" s="115"/>
      <c r="C34" s="115"/>
      <c r="D34" s="115"/>
      <c r="E34" s="115"/>
    </row>
    <row r="35" spans="1:5" ht="12.75">
      <c r="A35" s="115" t="s">
        <v>35</v>
      </c>
      <c r="B35" s="115"/>
      <c r="C35" s="115"/>
      <c r="D35" s="115"/>
      <c r="E35" s="115"/>
    </row>
  </sheetData>
  <sheetProtection/>
  <mergeCells count="20">
    <mergeCell ref="C26:E26"/>
    <mergeCell ref="B31:C31"/>
    <mergeCell ref="C22:E22"/>
    <mergeCell ref="C23:E23"/>
    <mergeCell ref="C24:E24"/>
    <mergeCell ref="C25:E25"/>
    <mergeCell ref="A2:P2"/>
    <mergeCell ref="A3:P3"/>
    <mergeCell ref="O9:P9"/>
    <mergeCell ref="A11:A12"/>
    <mergeCell ref="B11:B12"/>
    <mergeCell ref="C11:C12"/>
    <mergeCell ref="D11:D12"/>
    <mergeCell ref="E11:E12"/>
    <mergeCell ref="F11:K11"/>
    <mergeCell ref="L11:P11"/>
    <mergeCell ref="A18:C18"/>
    <mergeCell ref="A19:C19"/>
    <mergeCell ref="A20:C20"/>
    <mergeCell ref="C21:E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Valkas NAMSAIMNIEKS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MELKIS</dc:creator>
  <cp:keywords/>
  <dc:description/>
  <cp:lastModifiedBy>Jurists</cp:lastModifiedBy>
  <cp:lastPrinted>2013-01-14T08:21:47Z</cp:lastPrinted>
  <dcterms:created xsi:type="dcterms:W3CDTF">2012-04-25T12:07:40Z</dcterms:created>
  <dcterms:modified xsi:type="dcterms:W3CDTF">2013-04-26T11:17:46Z</dcterms:modified>
  <cp:category/>
  <cp:version/>
  <cp:contentType/>
  <cp:contentStatus/>
</cp:coreProperties>
</file>